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8235" windowHeight="6765" tabRatio="875" activeTab="0"/>
  </bookViews>
  <sheets>
    <sheet name="Awards" sheetId="1" r:id="rId1"/>
    <sheet name="Test Environment" sheetId="2" r:id="rId2"/>
    <sheet name="Rebooting" sheetId="3" r:id="rId3"/>
    <sheet name="Idling" sheetId="4" r:id="rId4"/>
    <sheet name="Copying" sheetId="5" r:id="rId5"/>
    <sheet name="Scanning " sheetId="6" r:id="rId6"/>
    <sheet name="Downloading" sheetId="7" r:id="rId7"/>
    <sheet name="Starting Office Programs" sheetId="8" r:id="rId8"/>
  </sheets>
  <definedNames/>
  <calcPr fullCalcOnLoad="1"/>
</workbook>
</file>

<file path=xl/sharedStrings.xml><?xml version="1.0" encoding="utf-8"?>
<sst xmlns="http://schemas.openxmlformats.org/spreadsheetml/2006/main" count="620" uniqueCount="208">
  <si>
    <t>Available</t>
  </si>
  <si>
    <t>System Cache</t>
  </si>
  <si>
    <t>Paged Physical</t>
  </si>
  <si>
    <t>Paged Virtual</t>
  </si>
  <si>
    <t>Nonpaged</t>
  </si>
  <si>
    <t>No antivirus</t>
  </si>
  <si>
    <t>AVG Anti-Virus &amp; Anti-Spyware 8.0</t>
  </si>
  <si>
    <t>Dr.Web 4.44</t>
  </si>
  <si>
    <t>Outpost Antivirus Pro 2008</t>
  </si>
  <si>
    <t>Outpost Antivirus Pro 2009</t>
  </si>
  <si>
    <t>Trend Micro Antivirus plus Antispyware 2008</t>
  </si>
  <si>
    <t>VBA32  WinNT Workstation 3.12.7( beta )</t>
  </si>
  <si>
    <t>Paged Physical (increased on )</t>
  </si>
  <si>
    <t>-</t>
  </si>
  <si>
    <t>Word</t>
  </si>
  <si>
    <t>IE7</t>
  </si>
  <si>
    <t>Outlook</t>
  </si>
  <si>
    <t>Adobe Photoshop</t>
  </si>
  <si>
    <t>Trend Micro</t>
  </si>
  <si>
    <t>Avast</t>
  </si>
  <si>
    <t>Avira</t>
  </si>
  <si>
    <t>McAfee</t>
  </si>
  <si>
    <t>VBA</t>
  </si>
  <si>
    <t>Eset</t>
  </si>
  <si>
    <t>Panda Security</t>
  </si>
  <si>
    <t>Kaspersky</t>
  </si>
  <si>
    <t>F-Secure</t>
  </si>
  <si>
    <t>Sophos</t>
  </si>
  <si>
    <t>AVG</t>
  </si>
  <si>
    <t>Outpost (2008)</t>
  </si>
  <si>
    <t>Symantec</t>
  </si>
  <si>
    <t>Dr.Web</t>
  </si>
  <si>
    <t>Outpost 2009</t>
  </si>
  <si>
    <t>Outpost 2008</t>
  </si>
  <si>
    <t>8.0.131</t>
  </si>
  <si>
    <t>3.0.667.0</t>
  </si>
  <si>
    <t>7.3.3</t>
  </si>
  <si>
    <t>3.12.7 beta</t>
  </si>
  <si>
    <t>Таблица 2: Влияние антивируса на время загрузки системы</t>
  </si>
  <si>
    <t>Versions &amp; Builds</t>
  </si>
  <si>
    <t>Компания</t>
  </si>
  <si>
    <t>Продукт</t>
  </si>
  <si>
    <t>8.1.00.331</t>
  </si>
  <si>
    <t>Agnitum</t>
  </si>
  <si>
    <t>CPU  Overload</t>
  </si>
  <si>
    <t>Copying Time</t>
  </si>
  <si>
    <t>Time [h:mm:ss]</t>
  </si>
  <si>
    <t>Delay [h:mm:ss]</t>
  </si>
  <si>
    <t>Delay [%]</t>
  </si>
  <si>
    <t>Kernel Memory [Kb]</t>
  </si>
  <si>
    <t>Physical Memory [Kb]</t>
  </si>
  <si>
    <t>CPU History [%]</t>
  </si>
  <si>
    <t>System Cache  (decreased on)
[%]</t>
  </si>
  <si>
    <t>Available          (reduced by)</t>
  </si>
  <si>
    <t xml:space="preserve"> Таблица 4a: Влияние антивирусов на использование системных ресурсов при копировании файлов</t>
  </si>
  <si>
    <t>CPU 
Overload
[%]</t>
  </si>
  <si>
    <t>Available
(reduced by)
[%]</t>
  </si>
  <si>
    <t>System Cache (decreased on)</t>
  </si>
  <si>
    <t>Nonpaged (increased on)
[%]</t>
  </si>
  <si>
    <t>Nonpaged (increased on)</t>
  </si>
  <si>
    <t>Paged Virtual
(increased on)
[%]</t>
  </si>
  <si>
    <t>Paged Virtual (increased on)</t>
  </si>
  <si>
    <t>Paged Physical (increased on)
[%]</t>
  </si>
  <si>
    <t>CPU History
[%]</t>
  </si>
  <si>
    <t>Installed Product</t>
  </si>
  <si>
    <t>Panda Antivirus 2008</t>
  </si>
  <si>
    <t>Kaspersky Lab</t>
  </si>
  <si>
    <t>McAfee VirusScan Plus 2008</t>
  </si>
  <si>
    <t>Avira Antivir Preminum 8.1</t>
  </si>
  <si>
    <t>Avast Antivirus Professional 4.8</t>
  </si>
  <si>
    <t>6.5.2358.316.0607</t>
  </si>
  <si>
    <t xml:space="preserve">3.0.100    </t>
  </si>
  <si>
    <t>Eset Nod32 3.0</t>
  </si>
  <si>
    <t>* Продукты BitDefender и Microsoft были исключены из теста по причине не возможности их установки на тестовой машине.</t>
  </si>
  <si>
    <t>Rescan Time 
[h:mm:ss]</t>
  </si>
  <si>
    <t>Scan Time 
[h:mm:ss]</t>
  </si>
  <si>
    <t>Time Difference
[sec]</t>
  </si>
  <si>
    <t>Time Difference
[%]</t>
  </si>
  <si>
    <t>Отрицательные значения</t>
  </si>
  <si>
    <t>6.0.2295.253.490.303</t>
  </si>
  <si>
    <t>16.10.1079</t>
  </si>
  <si>
    <t>15.5.0.23</t>
  </si>
  <si>
    <t>8.0.0.357(a.b)</t>
  </si>
  <si>
    <t>8.00 build 103</t>
  </si>
  <si>
    <t>АMD Athlon 64, 1800 MHz 3000+</t>
  </si>
  <si>
    <t>Winfast NF4UK8AA (Foxconn)</t>
  </si>
  <si>
    <t>Nvideo GeForce 6600 (256 MB)</t>
  </si>
  <si>
    <t>1024 MB</t>
  </si>
  <si>
    <t>160 GB (WDC WD1600JD-00GBB0)</t>
  </si>
  <si>
    <t>100mbit/sec Ethernet</t>
  </si>
  <si>
    <t>Таблица 3а: Использование ресурсов системой в состоянии покоя</t>
  </si>
  <si>
    <t>Microsoft Windows XP Pro Eng (+MUI) SP3 со всеми обновлениями</t>
  </si>
  <si>
    <t>Physical Memory [KB]</t>
  </si>
  <si>
    <t>Kernel Memory [KB]</t>
  </si>
  <si>
    <t>Paged Physical (increased on)</t>
  </si>
  <si>
    <t>CPU History
(increased on)
[%]</t>
  </si>
  <si>
    <t>Таблица 5a: Сравнение времени сканирования коллекции чистых файлов различными антивирусами</t>
  </si>
  <si>
    <t>Таблица 5б: Время сканирования</t>
  </si>
  <si>
    <t xml:space="preserve"> Download Time 
HTTP [h:mm:sec]</t>
  </si>
  <si>
    <t>Delay [sec]</t>
  </si>
  <si>
    <t>Delay
[sec]</t>
  </si>
  <si>
    <t>Delay
[%]</t>
  </si>
  <si>
    <t>Outpost (2009)</t>
  </si>
  <si>
    <t>Таблица 6б: Замедление загрузки файла по протоколу HTTP относительно эталона</t>
  </si>
  <si>
    <t>Таблица 6a: Влияние антивируса на время загрузки файла по протоколу HTTP*</t>
  </si>
  <si>
    <t>* - Измерение времени скачивания измерялось на архиве формата ZIP объемом 208 МB.</t>
  </si>
  <si>
    <t xml:space="preserve"> Delay [%]</t>
  </si>
  <si>
    <t>Boot Time [sec]</t>
  </si>
  <si>
    <t>[sec]</t>
  </si>
  <si>
    <t>[%]</t>
  </si>
  <si>
    <t>Таблица 7д: Задержка старта Microsoft Outlook</t>
  </si>
  <si>
    <t>Таблица 7г: Задержка старта Microsoft Internet Explorer</t>
  </si>
  <si>
    <t>Таблица 7в: Задержка старта Microsoft Word</t>
  </si>
  <si>
    <t>Таблица 7е: Задержка старта Adobe Acrobat Reader</t>
  </si>
  <si>
    <t>DirectX 9c
Internet Explorer 7.0.5730.13 
Microsoft Office Word 2003 (11.8215.8202) SP3
Micrisoft Outlook 2003 (11.8215.8202) SP3
Adobe Acrobat Reader 8.1.2
Adobe Photoshop C3 Extended 10.0.1</t>
  </si>
  <si>
    <t>Процессор</t>
  </si>
  <si>
    <t>Материнская плата</t>
  </si>
  <si>
    <t>Bидеокарта</t>
  </si>
  <si>
    <t>Оперативная память</t>
  </si>
  <si>
    <t>Жeсткий диск</t>
  </si>
  <si>
    <t>Сеть</t>
  </si>
  <si>
    <t>Операционная система</t>
  </si>
  <si>
    <t>Установленные программы</t>
  </si>
  <si>
    <t>Microsoft Word</t>
  </si>
  <si>
    <t>Microsoft Internet Explorer</t>
  </si>
  <si>
    <t xml:space="preserve"> Adobe Photoshop</t>
  </si>
  <si>
    <t>Adobe Acrobat Reader</t>
  </si>
  <si>
    <t>Microsoft Outlook</t>
  </si>
  <si>
    <t>Points</t>
  </si>
  <si>
    <t>Total Points</t>
  </si>
  <si>
    <t>1 point</t>
  </si>
  <si>
    <t>Acrobat Reader</t>
  </si>
  <si>
    <t>Антивирус</t>
  </si>
  <si>
    <t>Награда</t>
  </si>
  <si>
    <t>Время сканирования</t>
  </si>
  <si>
    <t>Замедление [%]</t>
  </si>
  <si>
    <t>Сумма баллов</t>
  </si>
  <si>
    <t xml:space="preserve">Gold Performance Award 
System Startup
</t>
  </si>
  <si>
    <t xml:space="preserve">Silver Performance Award 
System Startup
</t>
  </si>
  <si>
    <t xml:space="preserve">Bronze Performance Award 
System Startup
</t>
  </si>
  <si>
    <t xml:space="preserve">Gold Performance Award
On-Access Scanning
</t>
  </si>
  <si>
    <t xml:space="preserve">Silver Performance Award
On-Access Scanning
</t>
  </si>
  <si>
    <t xml:space="preserve">Bronze Performance Award
On-Access Scanning
</t>
  </si>
  <si>
    <t xml:space="preserve">Gold Performance Award
On-Demand Scanning
</t>
  </si>
  <si>
    <t xml:space="preserve">Silver Performance Award
On-Demand Scanning
</t>
  </si>
  <si>
    <t xml:space="preserve">Bronze Performance Award
On-Demand Scanning
</t>
  </si>
  <si>
    <t xml:space="preserve">Gold Performance Award
Office Software
</t>
  </si>
  <si>
    <t xml:space="preserve">Silver Performance Award
Office Software
</t>
  </si>
  <si>
    <t xml:space="preserve">Bronze Performance Award
Office Software
</t>
  </si>
  <si>
    <t>http://www.anti-malware.ru/</t>
  </si>
  <si>
    <t>Критерий награждения</t>
  </si>
  <si>
    <t xml:space="preserve"> Сумма баллов (% от макс.)*</t>
  </si>
  <si>
    <t>Таблица 7з: Расчет количества полученных баллов по итогам измерений задержек старта на всех пяти офисных программах</t>
  </si>
  <si>
    <t>Таблица 7ж: Задержка старта Adobe Photoshop</t>
  </si>
  <si>
    <t>Подробный расчет баллов для каждого антивируса</t>
  </si>
  <si>
    <t>Замедление 20-50% относительно системы без антивируса.</t>
  </si>
  <si>
    <t>Замедление 50-100% относительно системы без антивируса.</t>
  </si>
  <si>
    <t>Замедление 100-150% относительно системы без антивируса.</t>
  </si>
  <si>
    <t>Замедление 150%+ относительно системы без антивируса.</t>
  </si>
  <si>
    <t>Замедление 30%+ относительно системы без антивируса.</t>
  </si>
  <si>
    <t>Замедление 0-5% относительно системы без антивируса.</t>
  </si>
  <si>
    <t>Замедление 5-10% относительно системы без антивируса.</t>
  </si>
  <si>
    <t>Замедление 10-20% относительно системы без антивируса.</t>
  </si>
  <si>
    <t>Замедление 20-30% относительно системы без антивируса.</t>
  </si>
  <si>
    <t>Отставание от лидера не более чем на 10 сек.</t>
  </si>
  <si>
    <t>* - За максимальный (50 баллов) соответствует системе без установленного антивируса, 
минимальный (0 баллов) - системе с антивирусов с худшими показателями.</t>
  </si>
  <si>
    <t>Отставание от лидера 
более чем на 120 сек.</t>
  </si>
  <si>
    <t>Отставание от лидера 
на 60-120 сек.</t>
  </si>
  <si>
    <t>Отставание от лидера 
на 30-60 сек.</t>
  </si>
  <si>
    <t>Отставание от лидера 
на 10-30 сек.</t>
  </si>
  <si>
    <t>95-90%</t>
  </si>
  <si>
    <t>90-70%</t>
  </si>
  <si>
    <t>70-50%</t>
  </si>
  <si>
    <t>Менее 50%.</t>
  </si>
  <si>
    <t>Результаты теста антивирусов на производительность
(Тест №1  от 08.2008)</t>
  </si>
  <si>
    <t>Таблица 1в: Самые быстрые антивирусные сканеры по требованию (on-demand сканеры)</t>
  </si>
  <si>
    <t>Таблица 1б: Самые быстрые антивирусные мониторы (on-access сканеры)</t>
  </si>
  <si>
    <t>Таблица 1г: Самые быстрые антивирусы для работы с офисными программами</t>
  </si>
  <si>
    <t>Отставание 
от лидера*</t>
  </si>
  <si>
    <t>* - Разница в сравнении с лучшим результатом, показанным сканером Panda Antivirus.</t>
  </si>
  <si>
    <t xml:space="preserve">Platinum 
Performance Award
On-Demand Scanning
</t>
  </si>
  <si>
    <t xml:space="preserve">Platinum 
Performance Award
On-Access Scanning
</t>
  </si>
  <si>
    <t xml:space="preserve"> Таблица 4b: Замедление системы с антивирусом относительно эталона при копировании файлов</t>
  </si>
  <si>
    <t>Таблица 1д: Версии тестируемых антивирусных продуктов</t>
  </si>
  <si>
    <t>Таблица 1е: Платформа для проведения теста</t>
  </si>
  <si>
    <t xml:space="preserve"> Таблица 3в: Использование ресурсов системой с антивирусом в состоянии покоя относительно эталона </t>
  </si>
  <si>
    <t xml:space="preserve"> Таблица 3б: Использование ресурсов системой с антивирусом в состоянии покоя относительно эталона </t>
  </si>
  <si>
    <t>Таблица 1а: Лучшие антивирусы по степени влияния на скорость загрузки операционной системы</t>
  </si>
  <si>
    <t>Таблица 7б: Задержка старта офисных программ при установленном антивирусе относительно эталона</t>
  </si>
  <si>
    <t xml:space="preserve">Platinum 
Performance Award
Office Software
</t>
  </si>
  <si>
    <t>100-95%</t>
  </si>
  <si>
    <t>Norton</t>
  </si>
  <si>
    <t>Panda</t>
  </si>
  <si>
    <t>Kaspersky Anti-Virus 2009</t>
  </si>
  <si>
    <t>F-Secure Anti-Virus 2008</t>
  </si>
  <si>
    <t>Sophos Anti-Virus 7.3</t>
  </si>
  <si>
    <t>Norton Anti-Virus 2008</t>
  </si>
  <si>
    <t>Рисунок 2а: Время загрузки операционной системы</t>
  </si>
  <si>
    <t>Рисунок 2б: Замедление загрузки операционной системы</t>
  </si>
  <si>
    <t>Рисунок 3: Доступная оперативная память в состоянии покоя</t>
  </si>
  <si>
    <t>Рисунок 4а: Время копирование коллекции чистых файлов</t>
  </si>
  <si>
    <t>Рисунок 4б: Замедление копирования коллекции чистых файлов</t>
  </si>
  <si>
    <t xml:space="preserve">Рисунок 5а: Время сканирование коллекции чистых файлов </t>
  </si>
  <si>
    <t xml:space="preserve">Рисунок 5б: Время повторного сканирования коллекции чистых файлов </t>
  </si>
  <si>
    <t>Рисунок 5в: Время сканирования коллекции чистых файлов</t>
  </si>
  <si>
    <t>Рисунок 6б: Замедление загрузки файла по протоколу HTTP относительно эталона</t>
  </si>
  <si>
    <t>Рисунок 6а: Время загрузки тестового файла по протоколу HTTP</t>
  </si>
  <si>
    <t>Таблица 7a: Время запуска офисных программ в системе с установленным антивирусом (sec)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</si>
</sst>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:ss.00"/>
    <numFmt numFmtId="180" formatCode="0.0000"/>
    <numFmt numFmtId="181" formatCode="mm:ss.0;@"/>
    <numFmt numFmtId="182" formatCode="[$-F400]h:mm:ss\ AM/PM"/>
    <numFmt numFmtId="183" formatCode="[$-409]h:mm:ss\ AM/PM;@"/>
    <numFmt numFmtId="184" formatCode="[h]:mm:ss;@"/>
    <numFmt numFmtId="185" formatCode="0.000"/>
    <numFmt numFmtId="186" formatCode="0.0"/>
    <numFmt numFmtId="187" formatCode="ss.00"/>
    <numFmt numFmtId="188" formatCode="0.#"/>
    <numFmt numFmtId="189" formatCode="&quot;$&quot;#,##0.00"/>
    <numFmt numFmtId="190" formatCode="0.000000000000"/>
    <numFmt numFmtId="191" formatCode="0.00000000000000"/>
    <numFmt numFmtId="192" formatCode="0.0000000000000"/>
    <numFmt numFmtId="193" formatCode="0.000000000000000"/>
    <numFmt numFmtId="194" formatCode="0.00000000000"/>
    <numFmt numFmtId="195" formatCode="h:mm;@"/>
    <numFmt numFmtId="196" formatCode="h:mm:s"/>
    <numFmt numFmtId="197" formatCode="[$-FC19]d\ mmmm\ yyyy\ &quot;г.&quot;"/>
    <numFmt numFmtId="198" formatCode="0.E+00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name val="Arial"/>
      <family val="0"/>
    </font>
    <font>
      <sz val="3.5"/>
      <name val="Arial"/>
      <family val="0"/>
    </font>
    <font>
      <sz val="3.75"/>
      <name val="Arial"/>
      <family val="0"/>
    </font>
    <font>
      <sz val="4"/>
      <name val="Arial"/>
      <family val="2"/>
    </font>
    <font>
      <sz val="8.5"/>
      <name val="Arial"/>
      <family val="2"/>
    </font>
    <font>
      <sz val="4.25"/>
      <name val="Arial"/>
      <family val="2"/>
    </font>
    <font>
      <sz val="2.75"/>
      <name val="Arial"/>
      <family val="2"/>
    </font>
    <font>
      <sz val="12"/>
      <name val="Arial"/>
      <family val="2"/>
    </font>
    <font>
      <sz val="11.25"/>
      <name val="Arial"/>
      <family val="0"/>
    </font>
    <font>
      <sz val="9"/>
      <name val="Arial"/>
      <family val="0"/>
    </font>
    <font>
      <sz val="9"/>
      <color indexed="10"/>
      <name val="Arial"/>
      <family val="0"/>
    </font>
    <font>
      <b/>
      <sz val="9"/>
      <name val="Arial"/>
      <family val="0"/>
    </font>
    <font>
      <sz val="9"/>
      <color indexed="9"/>
      <name val="Arial"/>
      <family val="0"/>
    </font>
    <font>
      <sz val="9"/>
      <color indexed="12"/>
      <name val="Arial"/>
      <family val="0"/>
    </font>
    <font>
      <sz val="9"/>
      <color indexed="57"/>
      <name val="Arial"/>
      <family val="0"/>
    </font>
    <font>
      <sz val="9"/>
      <color indexed="8"/>
      <name val="Arial"/>
      <family val="0"/>
    </font>
    <font>
      <b/>
      <sz val="8"/>
      <name val="Arial"/>
      <family val="2"/>
    </font>
    <font>
      <sz val="10.75"/>
      <name val="Arial"/>
      <family val="0"/>
    </font>
    <font>
      <b/>
      <sz val="8.75"/>
      <name val="Arial"/>
      <family val="2"/>
    </font>
    <font>
      <sz val="2.5"/>
      <name val="Arial"/>
      <family val="2"/>
    </font>
    <font>
      <sz val="10"/>
      <color indexed="9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4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mediumGray"/>
    </fill>
  </fills>
  <borders count="7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/>
      <top style="thin">
        <color indexed="9"/>
      </top>
      <bottom style="medium">
        <color indexed="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>
        <color indexed="9"/>
      </right>
      <top style="medium"/>
      <bottom style="medium">
        <color indexed="9"/>
      </bottom>
    </border>
    <border>
      <left style="thin">
        <color indexed="9"/>
      </left>
      <right style="thin">
        <color indexed="9"/>
      </right>
      <top style="medium"/>
      <bottom style="medium">
        <color indexed="9"/>
      </bottom>
    </border>
    <border>
      <left style="thin">
        <color indexed="9"/>
      </left>
      <right style="medium"/>
      <top style="medium"/>
      <bottom style="medium">
        <color indexed="9"/>
      </bottom>
    </border>
    <border>
      <left style="thin">
        <color indexed="9"/>
      </left>
      <right style="thin">
        <color indexed="9"/>
      </right>
      <top style="medium"/>
      <bottom style="thin"/>
    </border>
    <border>
      <left style="thin">
        <color indexed="9"/>
      </left>
      <right style="medium"/>
      <top style="medium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medium"/>
      <top style="thin"/>
      <bottom>
        <color indexed="63"/>
      </bottom>
    </border>
    <border>
      <left style="medium"/>
      <right>
        <color indexed="63"/>
      </right>
      <top style="medium">
        <color indexed="9"/>
      </top>
      <bottom style="thin"/>
    </border>
    <border>
      <left style="medium"/>
      <right style="thin"/>
      <top style="medium">
        <color indexed="9"/>
      </top>
      <bottom style="thin"/>
    </border>
    <border>
      <left style="thin"/>
      <right>
        <color indexed="63"/>
      </right>
      <top style="medium">
        <color indexed="9"/>
      </top>
      <bottom style="thin"/>
    </border>
    <border>
      <left style="medium"/>
      <right style="medium"/>
      <top style="medium">
        <color indexed="9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9"/>
      </right>
      <top style="medium"/>
      <bottom style="thin"/>
    </border>
    <border>
      <left style="medium"/>
      <right>
        <color indexed="63"/>
      </right>
      <top style="medium"/>
      <bottom style="medium">
        <color indexed="9"/>
      </bottom>
    </border>
    <border>
      <left style="thin">
        <color indexed="9"/>
      </left>
      <right style="thin">
        <color indexed="9"/>
      </right>
      <top style="medium"/>
      <bottom style="thick">
        <color indexed="9"/>
      </bottom>
    </border>
    <border>
      <left style="thin">
        <color indexed="9"/>
      </left>
      <right style="medium"/>
      <top style="medium"/>
      <bottom style="thick">
        <color indexed="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9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>
        <color indexed="9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180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13" fillId="2" borderId="2" xfId="0" applyFont="1" applyFill="1" applyBorder="1" applyAlignment="1">
      <alignment/>
    </xf>
    <xf numFmtId="2" fontId="13" fillId="2" borderId="2" xfId="0" applyNumberFormat="1" applyFont="1" applyFill="1" applyBorder="1" applyAlignment="1" applyProtection="1">
      <alignment/>
      <protection/>
    </xf>
    <xf numFmtId="2" fontId="13" fillId="2" borderId="3" xfId="0" applyNumberFormat="1" applyFont="1" applyFill="1" applyBorder="1" applyAlignment="1">
      <alignment/>
    </xf>
    <xf numFmtId="0" fontId="13" fillId="3" borderId="4" xfId="0" applyFont="1" applyFill="1" applyBorder="1" applyAlignment="1">
      <alignment/>
    </xf>
    <xf numFmtId="2" fontId="13" fillId="0" borderId="4" xfId="0" applyNumberFormat="1" applyFont="1" applyFill="1" applyBorder="1" applyAlignment="1" applyProtection="1">
      <alignment/>
      <protection/>
    </xf>
    <xf numFmtId="2" fontId="13" fillId="0" borderId="5" xfId="0" applyNumberFormat="1" applyFont="1" applyBorder="1" applyAlignment="1">
      <alignment/>
    </xf>
    <xf numFmtId="0" fontId="13" fillId="3" borderId="6" xfId="0" applyFont="1" applyFill="1" applyBorder="1" applyAlignment="1">
      <alignment/>
    </xf>
    <xf numFmtId="2" fontId="13" fillId="0" borderId="6" xfId="0" applyNumberFormat="1" applyFont="1" applyFill="1" applyBorder="1" applyAlignment="1" applyProtection="1">
      <alignment/>
      <protection/>
    </xf>
    <xf numFmtId="2" fontId="13" fillId="0" borderId="7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4" borderId="8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/>
    </xf>
    <xf numFmtId="0" fontId="13" fillId="2" borderId="11" xfId="0" applyFont="1" applyFill="1" applyBorder="1" applyAlignment="1">
      <alignment/>
    </xf>
    <xf numFmtId="1" fontId="13" fillId="2" borderId="11" xfId="0" applyNumberFormat="1" applyFont="1" applyFill="1" applyBorder="1" applyAlignment="1">
      <alignment/>
    </xf>
    <xf numFmtId="1" fontId="13" fillId="2" borderId="12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1" fontId="13" fillId="0" borderId="11" xfId="0" applyNumberFormat="1" applyFont="1" applyBorder="1" applyAlignment="1">
      <alignment/>
    </xf>
    <xf numFmtId="1" fontId="13" fillId="0" borderId="12" xfId="0" applyNumberFormat="1" applyFont="1" applyBorder="1" applyAlignment="1">
      <alignment/>
    </xf>
    <xf numFmtId="1" fontId="13" fillId="0" borderId="11" xfId="0" applyNumberFormat="1" applyFont="1" applyFill="1" applyBorder="1" applyAlignment="1">
      <alignment/>
    </xf>
    <xf numFmtId="1" fontId="13" fillId="0" borderId="12" xfId="0" applyNumberFormat="1" applyFont="1" applyFill="1" applyBorder="1" applyAlignment="1">
      <alignment/>
    </xf>
    <xf numFmtId="1" fontId="19" fillId="0" borderId="11" xfId="0" applyNumberFormat="1" applyFont="1" applyFill="1" applyBorder="1" applyAlignment="1">
      <alignment/>
    </xf>
    <xf numFmtId="1" fontId="19" fillId="0" borderId="12" xfId="0" applyNumberFormat="1" applyFont="1" applyFill="1" applyBorder="1" applyAlignment="1">
      <alignment/>
    </xf>
    <xf numFmtId="0" fontId="13" fillId="3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1" fontId="13" fillId="0" borderId="14" xfId="0" applyNumberFormat="1" applyFont="1" applyFill="1" applyBorder="1" applyAlignment="1">
      <alignment/>
    </xf>
    <xf numFmtId="1" fontId="13" fillId="0" borderId="15" xfId="0" applyNumberFormat="1" applyFont="1" applyFill="1" applyBorder="1" applyAlignment="1">
      <alignment/>
    </xf>
    <xf numFmtId="0" fontId="16" fillId="4" borderId="8" xfId="0" applyFont="1" applyFill="1" applyBorder="1" applyAlignment="1">
      <alignment horizontal="center" vertical="top" wrapText="1"/>
    </xf>
    <xf numFmtId="0" fontId="16" fillId="4" borderId="9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/>
    </xf>
    <xf numFmtId="2" fontId="13" fillId="0" borderId="16" xfId="0" applyNumberFormat="1" applyFont="1" applyFill="1" applyBorder="1" applyAlignment="1">
      <alignment horizontal="center" vertical="center"/>
    </xf>
    <xf numFmtId="1" fontId="13" fillId="0" borderId="16" xfId="0" applyNumberFormat="1" applyFont="1" applyBorder="1" applyAlignment="1">
      <alignment horizontal="right" vertical="center"/>
    </xf>
    <xf numFmtId="2" fontId="13" fillId="0" borderId="17" xfId="0" applyNumberFormat="1" applyFont="1" applyBorder="1" applyAlignment="1">
      <alignment horizontal="right" vertical="center"/>
    </xf>
    <xf numFmtId="0" fontId="13" fillId="3" borderId="5" xfId="0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0" fontId="13" fillId="3" borderId="7" xfId="0" applyFont="1" applyFill="1" applyBorder="1" applyAlignment="1">
      <alignment/>
    </xf>
    <xf numFmtId="2" fontId="13" fillId="0" borderId="13" xfId="0" applyNumberFormat="1" applyFont="1" applyFill="1" applyBorder="1" applyAlignment="1">
      <alignment horizontal="center" vertical="center"/>
    </xf>
    <xf numFmtId="1" fontId="13" fillId="0" borderId="13" xfId="0" applyNumberFormat="1" applyFont="1" applyBorder="1" applyAlignment="1">
      <alignment horizontal="right" vertical="center"/>
    </xf>
    <xf numFmtId="2" fontId="13" fillId="0" borderId="15" xfId="0" applyNumberFormat="1" applyFont="1" applyBorder="1" applyAlignment="1">
      <alignment horizontal="right" vertical="center"/>
    </xf>
    <xf numFmtId="1" fontId="13" fillId="0" borderId="18" xfId="0" applyNumberFormat="1" applyFont="1" applyBorder="1" applyAlignment="1">
      <alignment horizontal="right" vertical="center"/>
    </xf>
    <xf numFmtId="0" fontId="16" fillId="5" borderId="8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13" fillId="2" borderId="3" xfId="0" applyFont="1" applyFill="1" applyBorder="1" applyAlignment="1">
      <alignment/>
    </xf>
    <xf numFmtId="1" fontId="13" fillId="2" borderId="16" xfId="0" applyNumberFormat="1" applyFont="1" applyFill="1" applyBorder="1" applyAlignment="1">
      <alignment horizontal="right" vertical="center"/>
    </xf>
    <xf numFmtId="1" fontId="13" fillId="2" borderId="19" xfId="0" applyNumberFormat="1" applyFont="1" applyFill="1" applyBorder="1" applyAlignment="1">
      <alignment horizontal="right" vertical="center"/>
    </xf>
    <xf numFmtId="1" fontId="13" fillId="2" borderId="20" xfId="0" applyNumberFormat="1" applyFont="1" applyFill="1" applyBorder="1" applyAlignment="1">
      <alignment horizontal="right" vertical="center"/>
    </xf>
    <xf numFmtId="184" fontId="13" fillId="2" borderId="2" xfId="0" applyNumberFormat="1" applyFont="1" applyFill="1" applyBorder="1" applyAlignment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6" fillId="0" borderId="0" xfId="0" applyNumberFormat="1" applyFont="1" applyBorder="1" applyAlignment="1">
      <alignment/>
    </xf>
    <xf numFmtId="1" fontId="13" fillId="0" borderId="10" xfId="0" applyNumberFormat="1" applyFont="1" applyFill="1" applyBorder="1" applyAlignment="1">
      <alignment horizontal="right" vertical="center"/>
    </xf>
    <xf numFmtId="1" fontId="13" fillId="0" borderId="11" xfId="0" applyNumberFormat="1" applyFont="1" applyFill="1" applyBorder="1" applyAlignment="1">
      <alignment horizontal="right" vertical="center"/>
    </xf>
    <xf numFmtId="1" fontId="13" fillId="0" borderId="21" xfId="0" applyNumberFormat="1" applyFont="1" applyFill="1" applyBorder="1" applyAlignment="1">
      <alignment horizontal="right" vertical="center"/>
    </xf>
    <xf numFmtId="184" fontId="13" fillId="0" borderId="5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1" fontId="13" fillId="0" borderId="22" xfId="0" applyNumberFormat="1" applyFont="1" applyFill="1" applyBorder="1" applyAlignment="1">
      <alignment horizontal="right" vertical="center"/>
    </xf>
    <xf numFmtId="47" fontId="13" fillId="0" borderId="0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right" vertical="center"/>
    </xf>
    <xf numFmtId="1" fontId="13" fillId="0" borderId="14" xfId="0" applyNumberFormat="1" applyFont="1" applyFill="1" applyBorder="1" applyAlignment="1">
      <alignment horizontal="right" vertical="center"/>
    </xf>
    <xf numFmtId="1" fontId="13" fillId="0" borderId="23" xfId="0" applyNumberFormat="1" applyFont="1" applyFill="1" applyBorder="1" applyAlignment="1">
      <alignment horizontal="right" vertical="center"/>
    </xf>
    <xf numFmtId="184" fontId="13" fillId="0" borderId="7" xfId="0" applyNumberFormat="1" applyFont="1" applyFill="1" applyBorder="1" applyAlignment="1">
      <alignment horizontal="center" vertical="center"/>
    </xf>
    <xf numFmtId="2" fontId="14" fillId="0" borderId="7" xfId="0" applyNumberFormat="1" applyFont="1" applyFill="1" applyBorder="1" applyAlignment="1">
      <alignment horizontal="right" vertical="center"/>
    </xf>
    <xf numFmtId="1" fontId="13" fillId="0" borderId="16" xfId="0" applyNumberFormat="1" applyFont="1" applyFill="1" applyBorder="1" applyAlignment="1">
      <alignment horizontal="right" vertical="center"/>
    </xf>
    <xf numFmtId="1" fontId="13" fillId="0" borderId="17" xfId="0" applyNumberFormat="1" applyFont="1" applyBorder="1" applyAlignment="1">
      <alignment horizontal="right" vertical="center"/>
    </xf>
    <xf numFmtId="2" fontId="13" fillId="0" borderId="19" xfId="0" applyNumberFormat="1" applyFont="1" applyBorder="1" applyAlignment="1">
      <alignment horizontal="right" vertical="center"/>
    </xf>
    <xf numFmtId="1" fontId="13" fillId="0" borderId="19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1" fontId="13" fillId="0" borderId="11" xfId="0" applyNumberFormat="1" applyFont="1" applyBorder="1" applyAlignment="1">
      <alignment horizontal="right" vertical="center"/>
    </xf>
    <xf numFmtId="1" fontId="13" fillId="0" borderId="15" xfId="0" applyNumberFormat="1" applyFont="1" applyBorder="1" applyAlignment="1">
      <alignment horizontal="right" vertical="center"/>
    </xf>
    <xf numFmtId="2" fontId="13" fillId="0" borderId="14" xfId="0" applyNumberFormat="1" applyFont="1" applyBorder="1" applyAlignment="1">
      <alignment horizontal="right" vertical="center"/>
    </xf>
    <xf numFmtId="1" fontId="13" fillId="0" borderId="14" xfId="0" applyNumberFormat="1" applyFont="1" applyBorder="1" applyAlignment="1">
      <alignment horizontal="right" vertical="center"/>
    </xf>
    <xf numFmtId="0" fontId="13" fillId="0" borderId="0" xfId="0" applyNumberFormat="1" applyFont="1" applyAlignment="1">
      <alignment horizontal="center" vertical="center"/>
    </xf>
    <xf numFmtId="0" fontId="16" fillId="4" borderId="24" xfId="0" applyFont="1" applyFill="1" applyBorder="1" applyAlignment="1">
      <alignment/>
    </xf>
    <xf numFmtId="0" fontId="16" fillId="4" borderId="25" xfId="0" applyFont="1" applyFill="1" applyBorder="1" applyAlignment="1">
      <alignment horizontal="center"/>
    </xf>
    <xf numFmtId="0" fontId="16" fillId="5" borderId="26" xfId="0" applyFont="1" applyFill="1" applyBorder="1" applyAlignment="1">
      <alignment horizontal="center"/>
    </xf>
    <xf numFmtId="21" fontId="13" fillId="0" borderId="10" xfId="0" applyNumberFormat="1" applyFont="1" applyBorder="1" applyAlignment="1">
      <alignment horizontal="center" vertical="center"/>
    </xf>
    <xf numFmtId="21" fontId="13" fillId="0" borderId="21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1" fontId="13" fillId="0" borderId="13" xfId="0" applyNumberFormat="1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21" fontId="13" fillId="0" borderId="1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184" fontId="13" fillId="0" borderId="11" xfId="0" applyNumberFormat="1" applyFont="1" applyBorder="1" applyAlignment="1">
      <alignment horizontal="center" vertical="center"/>
    </xf>
    <xf numFmtId="21" fontId="13" fillId="0" borderId="14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6" fillId="4" borderId="27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13" fillId="2" borderId="31" xfId="0" applyFont="1" applyFill="1" applyBorder="1" applyAlignment="1">
      <alignment/>
    </xf>
    <xf numFmtId="21" fontId="13" fillId="2" borderId="32" xfId="0" applyNumberFormat="1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21" fontId="13" fillId="0" borderId="23" xfId="0" applyNumberFormat="1" applyFont="1" applyBorder="1" applyAlignment="1">
      <alignment horizontal="center" vertical="center"/>
    </xf>
    <xf numFmtId="0" fontId="13" fillId="3" borderId="2" xfId="0" applyFont="1" applyFill="1" applyBorder="1" applyAlignment="1">
      <alignment/>
    </xf>
    <xf numFmtId="1" fontId="13" fillId="0" borderId="10" xfId="0" applyNumberFormat="1" applyFont="1" applyFill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/>
    </xf>
    <xf numFmtId="184" fontId="13" fillId="0" borderId="4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84" fontId="13" fillId="0" borderId="35" xfId="0" applyNumberFormat="1" applyFont="1" applyBorder="1" applyAlignment="1">
      <alignment horizontal="center" vertical="center"/>
    </xf>
    <xf numFmtId="2" fontId="13" fillId="0" borderId="36" xfId="0" applyNumberFormat="1" applyFont="1" applyBorder="1" applyAlignment="1">
      <alignment horizontal="center" vertical="center"/>
    </xf>
    <xf numFmtId="184" fontId="13" fillId="0" borderId="5" xfId="0" applyNumberFormat="1" applyFont="1" applyBorder="1" applyAlignment="1">
      <alignment horizontal="center" vertical="center"/>
    </xf>
    <xf numFmtId="184" fontId="13" fillId="6" borderId="5" xfId="0" applyNumberFormat="1" applyFont="1" applyFill="1" applyBorder="1" applyAlignment="1">
      <alignment horizontal="center" vertical="center"/>
    </xf>
    <xf numFmtId="2" fontId="13" fillId="6" borderId="36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1" fontId="13" fillId="0" borderId="21" xfId="0" applyNumberFormat="1" applyFont="1" applyFill="1" applyBorder="1" applyAlignment="1">
      <alignment horizontal="center" vertical="center"/>
    </xf>
    <xf numFmtId="184" fontId="13" fillId="0" borderId="4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184" fontId="13" fillId="7" borderId="5" xfId="0" applyNumberFormat="1" applyFont="1" applyFill="1" applyBorder="1" applyAlignment="1">
      <alignment horizontal="center" vertical="center"/>
    </xf>
    <xf numFmtId="2" fontId="13" fillId="7" borderId="36" xfId="0" applyNumberFormat="1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1" fontId="19" fillId="0" borderId="21" xfId="0" applyNumberFormat="1" applyFont="1" applyFill="1" applyBorder="1" applyAlignment="1">
      <alignment horizontal="center" vertical="center"/>
    </xf>
    <xf numFmtId="184" fontId="19" fillId="0" borderId="4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184" fontId="13" fillId="0" borderId="6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84" fontId="13" fillId="7" borderId="7" xfId="0" applyNumberFormat="1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/>
    </xf>
    <xf numFmtId="184" fontId="13" fillId="0" borderId="3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/>
    </xf>
    <xf numFmtId="184" fontId="19" fillId="0" borderId="5" xfId="0" applyNumberFormat="1" applyFont="1" applyFill="1" applyBorder="1" applyAlignment="1">
      <alignment horizontal="center" vertical="center"/>
    </xf>
    <xf numFmtId="184" fontId="13" fillId="0" borderId="7" xfId="0" applyNumberFormat="1" applyFont="1" applyBorder="1" applyAlignment="1">
      <alignment horizontal="center" vertical="center"/>
    </xf>
    <xf numFmtId="0" fontId="16" fillId="4" borderId="37" xfId="0" applyFont="1" applyFill="1" applyBorder="1" applyAlignment="1">
      <alignment horizontal="center"/>
    </xf>
    <xf numFmtId="0" fontId="16" fillId="4" borderId="27" xfId="0" applyFont="1" applyFill="1" applyBorder="1" applyAlignment="1">
      <alignment horizontal="center"/>
    </xf>
    <xf numFmtId="0" fontId="16" fillId="4" borderId="28" xfId="0" applyFont="1" applyFill="1" applyBorder="1" applyAlignment="1">
      <alignment horizontal="center"/>
    </xf>
    <xf numFmtId="0" fontId="13" fillId="0" borderId="3" xfId="0" applyFont="1" applyFill="1" applyBorder="1" applyAlignment="1">
      <alignment/>
    </xf>
    <xf numFmtId="0" fontId="13" fillId="0" borderId="17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/>
    </xf>
    <xf numFmtId="0" fontId="13" fillId="0" borderId="12" xfId="0" applyNumberFormat="1" applyFont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/>
    </xf>
    <xf numFmtId="0" fontId="13" fillId="0" borderId="15" xfId="0" applyNumberFormat="1" applyFont="1" applyBorder="1" applyAlignment="1">
      <alignment horizontal="center" vertical="center"/>
    </xf>
    <xf numFmtId="0" fontId="13" fillId="8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4" borderId="24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6" fillId="4" borderId="38" xfId="0" applyFont="1" applyFill="1" applyBorder="1" applyAlignment="1">
      <alignment/>
    </xf>
    <xf numFmtId="0" fontId="13" fillId="0" borderId="0" xfId="0" applyFont="1" applyAlignment="1">
      <alignment wrapText="1"/>
    </xf>
    <xf numFmtId="0" fontId="16" fillId="4" borderId="25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180" fontId="13" fillId="2" borderId="16" xfId="0" applyNumberFormat="1" applyFont="1" applyFill="1" applyBorder="1" applyAlignment="1">
      <alignment horizontal="center" vertical="center"/>
    </xf>
    <xf numFmtId="180" fontId="13" fillId="2" borderId="19" xfId="0" applyNumberFormat="1" applyFont="1" applyFill="1" applyBorder="1" applyAlignment="1">
      <alignment horizontal="center" vertical="center"/>
    </xf>
    <xf numFmtId="180" fontId="13" fillId="2" borderId="17" xfId="0" applyNumberFormat="1" applyFont="1" applyFill="1" applyBorder="1" applyAlignment="1">
      <alignment horizontal="center" vertical="center"/>
    </xf>
    <xf numFmtId="180" fontId="13" fillId="0" borderId="10" xfId="0" applyNumberFormat="1" applyFont="1" applyBorder="1" applyAlignment="1">
      <alignment horizontal="center" vertical="center"/>
    </xf>
    <xf numFmtId="180" fontId="13" fillId="0" borderId="11" xfId="0" applyNumberFormat="1" applyFont="1" applyBorder="1" applyAlignment="1">
      <alignment horizontal="center" vertical="center"/>
    </xf>
    <xf numFmtId="180" fontId="13" fillId="0" borderId="12" xfId="0" applyNumberFormat="1" applyFont="1" applyBorder="1" applyAlignment="1">
      <alignment horizontal="center" vertical="center"/>
    </xf>
    <xf numFmtId="180" fontId="13" fillId="0" borderId="10" xfId="0" applyNumberFormat="1" applyFont="1" applyFill="1" applyBorder="1" applyAlignment="1">
      <alignment horizontal="center" vertical="center"/>
    </xf>
    <xf numFmtId="180" fontId="13" fillId="0" borderId="13" xfId="0" applyNumberFormat="1" applyFont="1" applyBorder="1" applyAlignment="1">
      <alignment horizontal="center" vertical="center"/>
    </xf>
    <xf numFmtId="180" fontId="13" fillId="0" borderId="14" xfId="0" applyNumberFormat="1" applyFont="1" applyBorder="1" applyAlignment="1">
      <alignment horizontal="center" vertical="center"/>
    </xf>
    <xf numFmtId="180" fontId="13" fillId="0" borderId="15" xfId="0" applyNumberFormat="1" applyFont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180" fontId="13" fillId="0" borderId="16" xfId="0" applyNumberFormat="1" applyFont="1" applyBorder="1" applyAlignment="1">
      <alignment horizontal="center" vertical="center"/>
    </xf>
    <xf numFmtId="2" fontId="13" fillId="0" borderId="19" xfId="0" applyNumberFormat="1" applyFont="1" applyBorder="1" applyAlignment="1">
      <alignment/>
    </xf>
    <xf numFmtId="185" fontId="13" fillId="0" borderId="17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/>
    </xf>
    <xf numFmtId="185" fontId="13" fillId="0" borderId="12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 vertical="center"/>
    </xf>
    <xf numFmtId="180" fontId="13" fillId="0" borderId="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/>
    </xf>
    <xf numFmtId="185" fontId="13" fillId="0" borderId="15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/>
    </xf>
    <xf numFmtId="2" fontId="13" fillId="0" borderId="3" xfId="0" applyNumberFormat="1" applyFont="1" applyBorder="1" applyAlignment="1">
      <alignment horizontal="right"/>
    </xf>
    <xf numFmtId="2" fontId="13" fillId="0" borderId="5" xfId="0" applyNumberFormat="1" applyFont="1" applyBorder="1" applyAlignment="1">
      <alignment horizontal="right"/>
    </xf>
    <xf numFmtId="2" fontId="13" fillId="0" borderId="7" xfId="0" applyNumberFormat="1" applyFont="1" applyBorder="1" applyAlignment="1">
      <alignment horizontal="right"/>
    </xf>
    <xf numFmtId="2" fontId="13" fillId="0" borderId="3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12" xfId="0" applyNumberFormat="1" applyFont="1" applyBorder="1" applyAlignment="1">
      <alignment/>
    </xf>
    <xf numFmtId="2" fontId="13" fillId="0" borderId="15" xfId="0" applyNumberFormat="1" applyFont="1" applyBorder="1" applyAlignment="1">
      <alignment/>
    </xf>
    <xf numFmtId="0" fontId="16" fillId="5" borderId="26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/>
    </xf>
    <xf numFmtId="0" fontId="13" fillId="3" borderId="11" xfId="0" applyFont="1" applyFill="1" applyBorder="1" applyAlignment="1">
      <alignment vertical="center"/>
    </xf>
    <xf numFmtId="2" fontId="0" fillId="0" borderId="11" xfId="0" applyNumberFormat="1" applyBorder="1" applyAlignment="1">
      <alignment/>
    </xf>
    <xf numFmtId="2" fontId="13" fillId="0" borderId="20" xfId="0" applyNumberFormat="1" applyFont="1" applyBorder="1" applyAlignment="1">
      <alignment/>
    </xf>
    <xf numFmtId="2" fontId="13" fillId="0" borderId="21" xfId="0" applyNumberFormat="1" applyFont="1" applyBorder="1" applyAlignment="1">
      <alignment/>
    </xf>
    <xf numFmtId="2" fontId="13" fillId="0" borderId="23" xfId="0" applyNumberFormat="1" applyFont="1" applyBorder="1" applyAlignment="1">
      <alignment/>
    </xf>
    <xf numFmtId="0" fontId="16" fillId="4" borderId="24" xfId="0" applyFont="1" applyFill="1" applyBorder="1" applyAlignment="1">
      <alignment vertical="center"/>
    </xf>
    <xf numFmtId="2" fontId="0" fillId="0" borderId="19" xfId="0" applyNumberFormat="1" applyBorder="1" applyAlignment="1">
      <alignment/>
    </xf>
    <xf numFmtId="0" fontId="16" fillId="4" borderId="39" xfId="0" applyFont="1" applyFill="1" applyBorder="1" applyAlignment="1">
      <alignment horizontal="center" vertical="center" wrapText="1"/>
    </xf>
    <xf numFmtId="0" fontId="24" fillId="4" borderId="40" xfId="0" applyFont="1" applyFill="1" applyBorder="1" applyAlignment="1">
      <alignment horizontal="center" vertical="center" wrapText="1"/>
    </xf>
    <xf numFmtId="2" fontId="0" fillId="0" borderId="17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13" fillId="9" borderId="41" xfId="0" applyFont="1" applyFill="1" applyBorder="1" applyAlignment="1">
      <alignment/>
    </xf>
    <xf numFmtId="2" fontId="13" fillId="9" borderId="42" xfId="0" applyNumberFormat="1" applyFont="1" applyFill="1" applyBorder="1" applyAlignment="1">
      <alignment/>
    </xf>
    <xf numFmtId="2" fontId="13" fillId="9" borderId="43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0" fillId="0" borderId="0" xfId="0" applyNumberFormat="1" applyAlignment="1">
      <alignment/>
    </xf>
    <xf numFmtId="184" fontId="13" fillId="0" borderId="35" xfId="0" applyNumberFormat="1" applyFont="1" applyFill="1" applyBorder="1" applyAlignment="1">
      <alignment horizontal="center" vertical="center"/>
    </xf>
    <xf numFmtId="2" fontId="13" fillId="0" borderId="35" xfId="0" applyNumberFormat="1" applyFont="1" applyBorder="1" applyAlignment="1">
      <alignment horizontal="center" vertical="center"/>
    </xf>
    <xf numFmtId="0" fontId="15" fillId="0" borderId="44" xfId="0" applyFont="1" applyBorder="1" applyAlignment="1">
      <alignment horizontal="center" wrapText="1"/>
    </xf>
    <xf numFmtId="184" fontId="13" fillId="0" borderId="45" xfId="0" applyNumberFormat="1" applyFont="1" applyBorder="1" applyAlignment="1">
      <alignment horizontal="center" vertical="center"/>
    </xf>
    <xf numFmtId="184" fontId="13" fillId="0" borderId="46" xfId="0" applyNumberFormat="1" applyFont="1" applyBorder="1" applyAlignment="1">
      <alignment horizontal="center" vertical="center"/>
    </xf>
    <xf numFmtId="184" fontId="13" fillId="0" borderId="47" xfId="0" applyNumberFormat="1" applyFont="1" applyBorder="1" applyAlignment="1">
      <alignment horizontal="center" vertical="center"/>
    </xf>
    <xf numFmtId="184" fontId="13" fillId="0" borderId="44" xfId="0" applyNumberFormat="1" applyFont="1" applyBorder="1" applyAlignment="1">
      <alignment horizontal="center" vertical="center"/>
    </xf>
    <xf numFmtId="184" fontId="13" fillId="0" borderId="48" xfId="0" applyNumberFormat="1" applyFont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50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/>
    </xf>
    <xf numFmtId="0" fontId="13" fillId="3" borderId="53" xfId="0" applyFont="1" applyFill="1" applyBorder="1" applyAlignment="1">
      <alignment horizontal="center" vertical="center"/>
    </xf>
    <xf numFmtId="184" fontId="13" fillId="0" borderId="53" xfId="0" applyNumberFormat="1" applyFont="1" applyFill="1" applyBorder="1" applyAlignment="1">
      <alignment horizontal="center" vertical="center"/>
    </xf>
    <xf numFmtId="184" fontId="13" fillId="0" borderId="53" xfId="0" applyNumberFormat="1" applyFont="1" applyBorder="1" applyAlignment="1">
      <alignment horizontal="center" vertical="center"/>
    </xf>
    <xf numFmtId="0" fontId="15" fillId="0" borderId="53" xfId="0" applyFont="1" applyBorder="1" applyAlignment="1">
      <alignment horizontal="center" wrapText="1"/>
    </xf>
    <xf numFmtId="0" fontId="24" fillId="4" borderId="54" xfId="0" applyFont="1" applyFill="1" applyBorder="1" applyAlignment="1">
      <alignment horizontal="center" vertical="center"/>
    </xf>
    <xf numFmtId="0" fontId="24" fillId="4" borderId="55" xfId="0" applyFont="1" applyFill="1" applyBorder="1" applyAlignment="1">
      <alignment horizontal="center" vertical="center" wrapText="1"/>
    </xf>
    <xf numFmtId="0" fontId="16" fillId="4" borderId="55" xfId="0" applyFont="1" applyFill="1" applyBorder="1" applyAlignment="1">
      <alignment horizontal="center" vertical="center"/>
    </xf>
    <xf numFmtId="0" fontId="24" fillId="4" borderId="56" xfId="0" applyFont="1" applyFill="1" applyBorder="1" applyAlignment="1">
      <alignment horizontal="center" vertical="center"/>
    </xf>
    <xf numFmtId="0" fontId="16" fillId="4" borderId="57" xfId="0" applyFont="1" applyFill="1" applyBorder="1" applyAlignment="1">
      <alignment horizontal="center" vertical="center" wrapText="1"/>
    </xf>
    <xf numFmtId="0" fontId="16" fillId="4" borderId="57" xfId="0" applyFont="1" applyFill="1" applyBorder="1" applyAlignment="1">
      <alignment horizontal="center" vertical="center"/>
    </xf>
    <xf numFmtId="0" fontId="24" fillId="4" borderId="54" xfId="0" applyFont="1" applyFill="1" applyBorder="1" applyAlignment="1">
      <alignment horizontal="center"/>
    </xf>
    <xf numFmtId="0" fontId="24" fillId="4" borderId="55" xfId="0" applyFont="1" applyFill="1" applyBorder="1" applyAlignment="1">
      <alignment/>
    </xf>
    <xf numFmtId="0" fontId="24" fillId="4" borderId="55" xfId="0" applyFont="1" applyFill="1" applyBorder="1" applyAlignment="1">
      <alignment horizontal="center"/>
    </xf>
    <xf numFmtId="0" fontId="16" fillId="4" borderId="58" xfId="0" applyFont="1" applyFill="1" applyBorder="1" applyAlignment="1">
      <alignment horizontal="center"/>
    </xf>
    <xf numFmtId="0" fontId="16" fillId="4" borderId="54" xfId="0" applyFont="1" applyFill="1" applyBorder="1" applyAlignment="1">
      <alignment horizontal="center"/>
    </xf>
    <xf numFmtId="0" fontId="16" fillId="4" borderId="55" xfId="0" applyFont="1" applyFill="1" applyBorder="1" applyAlignment="1">
      <alignment horizontal="center"/>
    </xf>
    <xf numFmtId="0" fontId="2" fillId="0" borderId="0" xfId="15" applyAlignment="1">
      <alignment horizontal="center" vertical="center"/>
    </xf>
    <xf numFmtId="0" fontId="0" fillId="0" borderId="0" xfId="0" applyFont="1" applyAlignment="1">
      <alignment vertical="center"/>
    </xf>
    <xf numFmtId="2" fontId="13" fillId="0" borderId="35" xfId="0" applyNumberFormat="1" applyFont="1" applyBorder="1" applyAlignment="1">
      <alignment horizontal="center" vertical="center"/>
    </xf>
    <xf numFmtId="10" fontId="13" fillId="0" borderId="46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 vertical="center"/>
    </xf>
    <xf numFmtId="10" fontId="13" fillId="0" borderId="5" xfId="0" applyNumberFormat="1" applyFont="1" applyBorder="1" applyAlignment="1">
      <alignment horizontal="center" vertical="center"/>
    </xf>
    <xf numFmtId="10" fontId="13" fillId="0" borderId="7" xfId="0" applyNumberFormat="1" applyFont="1" applyBorder="1" applyAlignment="1">
      <alignment horizontal="center" vertical="center"/>
    </xf>
    <xf numFmtId="10" fontId="13" fillId="0" borderId="45" xfId="0" applyNumberFormat="1" applyFont="1" applyBorder="1" applyAlignment="1">
      <alignment horizontal="center" vertical="center"/>
    </xf>
    <xf numFmtId="10" fontId="13" fillId="0" borderId="59" xfId="0" applyNumberFormat="1" applyFont="1" applyBorder="1" applyAlignment="1">
      <alignment horizontal="center" vertical="center"/>
    </xf>
    <xf numFmtId="0" fontId="16" fillId="4" borderId="58" xfId="0" applyFont="1" applyFill="1" applyBorder="1" applyAlignment="1">
      <alignment horizontal="center" vertical="center" wrapText="1"/>
    </xf>
    <xf numFmtId="0" fontId="16" fillId="4" borderId="60" xfId="0" applyFont="1" applyFill="1" applyBorder="1" applyAlignment="1">
      <alignment horizontal="center" vertical="center" wrapText="1"/>
    </xf>
    <xf numFmtId="0" fontId="16" fillId="4" borderId="57" xfId="0" applyFont="1" applyFill="1" applyBorder="1" applyAlignment="1">
      <alignment vertical="center"/>
    </xf>
    <xf numFmtId="49" fontId="13" fillId="0" borderId="51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/>
    </xf>
    <xf numFmtId="10" fontId="13" fillId="0" borderId="61" xfId="0" applyNumberFormat="1" applyFont="1" applyBorder="1" applyAlignment="1">
      <alignment horizontal="center" vertical="center"/>
    </xf>
    <xf numFmtId="2" fontId="13" fillId="0" borderId="46" xfId="0" applyNumberFormat="1" applyFont="1" applyBorder="1" applyAlignment="1">
      <alignment horizontal="center" vertical="center"/>
    </xf>
    <xf numFmtId="0" fontId="13" fillId="3" borderId="61" xfId="0" applyFont="1" applyFill="1" applyBorder="1" applyAlignment="1">
      <alignment horizontal="center" vertical="center"/>
    </xf>
    <xf numFmtId="10" fontId="13" fillId="0" borderId="3" xfId="0" applyNumberFormat="1" applyFont="1" applyBorder="1" applyAlignment="1">
      <alignment horizontal="center" vertical="center"/>
    </xf>
    <xf numFmtId="10" fontId="13" fillId="0" borderId="35" xfId="0" applyNumberFormat="1" applyFont="1" applyFill="1" applyBorder="1" applyAlignment="1">
      <alignment horizontal="center" vertical="center"/>
    </xf>
    <xf numFmtId="2" fontId="13" fillId="0" borderId="45" xfId="0" applyNumberFormat="1" applyFont="1" applyBorder="1" applyAlignment="1">
      <alignment horizontal="center" vertical="center"/>
    </xf>
    <xf numFmtId="2" fontId="13" fillId="0" borderId="47" xfId="0" applyNumberFormat="1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62" xfId="0" applyFont="1" applyFill="1" applyBorder="1" applyAlignment="1">
      <alignment horizontal="center" vertical="center"/>
    </xf>
    <xf numFmtId="2" fontId="13" fillId="0" borderId="63" xfId="0" applyNumberFormat="1" applyFont="1" applyBorder="1" applyAlignment="1">
      <alignment horizontal="center" vertical="center"/>
    </xf>
    <xf numFmtId="10" fontId="13" fillId="0" borderId="62" xfId="0" applyNumberFormat="1" applyFont="1" applyBorder="1" applyAlignment="1">
      <alignment horizontal="center" vertical="center"/>
    </xf>
    <xf numFmtId="0" fontId="15" fillId="0" borderId="62" xfId="0" applyFont="1" applyBorder="1" applyAlignment="1">
      <alignment horizontal="center" wrapText="1"/>
    </xf>
    <xf numFmtId="0" fontId="13" fillId="0" borderId="62" xfId="0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13" fillId="0" borderId="61" xfId="0" applyNumberFormat="1" applyFont="1" applyBorder="1" applyAlignment="1">
      <alignment horizontal="center" vertical="center"/>
    </xf>
    <xf numFmtId="184" fontId="14" fillId="10" borderId="4" xfId="0" applyNumberFormat="1" applyFont="1" applyFill="1" applyBorder="1" applyAlignment="1">
      <alignment horizontal="center" vertical="center"/>
    </xf>
    <xf numFmtId="184" fontId="14" fillId="10" borderId="6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/>
    </xf>
    <xf numFmtId="184" fontId="14" fillId="0" borderId="0" xfId="0" applyNumberFormat="1" applyFont="1" applyFill="1" applyBorder="1" applyAlignment="1">
      <alignment horizontal="center" vertical="center"/>
    </xf>
    <xf numFmtId="184" fontId="13" fillId="10" borderId="4" xfId="0" applyNumberFormat="1" applyFont="1" applyFill="1" applyBorder="1" applyAlignment="1">
      <alignment horizontal="center" vertical="center"/>
    </xf>
    <xf numFmtId="184" fontId="19" fillId="10" borderId="4" xfId="0" applyNumberFormat="1" applyFont="1" applyFill="1" applyBorder="1" applyAlignment="1">
      <alignment horizontal="center" vertical="center"/>
    </xf>
    <xf numFmtId="184" fontId="13" fillId="10" borderId="6" xfId="0" applyNumberFormat="1" applyFont="1" applyFill="1" applyBorder="1" applyAlignment="1">
      <alignment horizontal="center" vertical="center"/>
    </xf>
    <xf numFmtId="2" fontId="14" fillId="10" borderId="5" xfId="0" applyNumberFormat="1" applyFont="1" applyFill="1" applyBorder="1" applyAlignment="1">
      <alignment/>
    </xf>
    <xf numFmtId="2" fontId="14" fillId="10" borderId="7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48" xfId="0" applyFont="1" applyBorder="1" applyAlignment="1">
      <alignment horizontal="center"/>
    </xf>
    <xf numFmtId="0" fontId="0" fillId="11" borderId="64" xfId="0" applyFill="1" applyBorder="1" applyAlignment="1">
      <alignment horizontal="center" vertical="center"/>
    </xf>
    <xf numFmtId="0" fontId="15" fillId="0" borderId="5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44" xfId="0" applyFont="1" applyBorder="1" applyAlignment="1">
      <alignment horizontal="center" wrapText="1"/>
    </xf>
    <xf numFmtId="0" fontId="15" fillId="0" borderId="36" xfId="0" applyFont="1" applyBorder="1" applyAlignment="1">
      <alignment horizontal="center"/>
    </xf>
    <xf numFmtId="0" fontId="2" fillId="0" borderId="0" xfId="15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49" fontId="13" fillId="0" borderId="51" xfId="0" applyNumberFormat="1" applyFont="1" applyBorder="1" applyAlignment="1">
      <alignment horizontal="center" vertical="center" wrapText="1"/>
    </xf>
    <xf numFmtId="49" fontId="13" fillId="0" borderId="52" xfId="0" applyNumberFormat="1" applyFont="1" applyBorder="1" applyAlignment="1">
      <alignment horizontal="center" vertical="center" wrapText="1"/>
    </xf>
    <xf numFmtId="49" fontId="13" fillId="0" borderId="53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0" fillId="11" borderId="1" xfId="0" applyFill="1" applyBorder="1" applyAlignment="1">
      <alignment horizontal="center" vertical="center"/>
    </xf>
    <xf numFmtId="0" fontId="15" fillId="0" borderId="65" xfId="0" applyFont="1" applyBorder="1" applyAlignment="1">
      <alignment horizontal="center" wrapText="1"/>
    </xf>
    <xf numFmtId="0" fontId="15" fillId="0" borderId="66" xfId="0" applyFont="1" applyBorder="1" applyAlignment="1">
      <alignment horizontal="center"/>
    </xf>
    <xf numFmtId="0" fontId="15" fillId="0" borderId="35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0" fillId="11" borderId="65" xfId="0" applyFill="1" applyBorder="1" applyAlignment="1">
      <alignment horizontal="center" vertical="center"/>
    </xf>
    <xf numFmtId="0" fontId="0" fillId="11" borderId="36" xfId="0" applyFill="1" applyBorder="1" applyAlignment="1">
      <alignment horizontal="center" vertical="center"/>
    </xf>
    <xf numFmtId="0" fontId="0" fillId="11" borderId="48" xfId="0" applyFill="1" applyBorder="1" applyAlignment="1">
      <alignment horizontal="center" vertical="center"/>
    </xf>
    <xf numFmtId="0" fontId="0" fillId="11" borderId="51" xfId="0" applyFill="1" applyBorder="1" applyAlignment="1">
      <alignment horizontal="center" vertical="center"/>
    </xf>
    <xf numFmtId="0" fontId="0" fillId="11" borderId="52" xfId="0" applyFill="1" applyBorder="1" applyAlignment="1">
      <alignment horizontal="center" vertical="center"/>
    </xf>
    <xf numFmtId="0" fontId="0" fillId="11" borderId="53" xfId="0" applyFill="1" applyBorder="1" applyAlignment="1">
      <alignment horizontal="center" vertical="center"/>
    </xf>
    <xf numFmtId="0" fontId="15" fillId="0" borderId="36" xfId="0" applyFont="1" applyBorder="1" applyAlignment="1">
      <alignment horizontal="center" wrapText="1"/>
    </xf>
    <xf numFmtId="0" fontId="15" fillId="0" borderId="66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64" xfId="0" applyFont="1" applyBorder="1" applyAlignment="1">
      <alignment horizontal="center" wrapText="1"/>
    </xf>
    <xf numFmtId="0" fontId="15" fillId="0" borderId="67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64" xfId="0" applyFont="1" applyBorder="1" applyAlignment="1">
      <alignment horizontal="center" wrapText="1"/>
    </xf>
    <xf numFmtId="0" fontId="15" fillId="0" borderId="68" xfId="0" applyFont="1" applyBorder="1" applyAlignment="1">
      <alignment horizontal="left" vertic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/>
    </xf>
    <xf numFmtId="0" fontId="15" fillId="0" borderId="0" xfId="0" applyFont="1" applyAlignment="1">
      <alignment horizontal="center"/>
    </xf>
    <xf numFmtId="189" fontId="15" fillId="0" borderId="68" xfId="0" applyNumberFormat="1" applyFont="1" applyFill="1" applyBorder="1" applyAlignment="1">
      <alignment horizontal="left" vertical="center" wrapText="1"/>
    </xf>
    <xf numFmtId="0" fontId="15" fillId="0" borderId="68" xfId="0" applyFont="1" applyFill="1" applyBorder="1" applyAlignment="1">
      <alignment horizontal="left" wrapText="1"/>
    </xf>
    <xf numFmtId="0" fontId="16" fillId="4" borderId="69" xfId="0" applyFont="1" applyFill="1" applyBorder="1" applyAlignment="1">
      <alignment horizontal="center" vertical="center" wrapText="1"/>
    </xf>
    <xf numFmtId="0" fontId="16" fillId="4" borderId="69" xfId="0" applyFont="1" applyFill="1" applyBorder="1" applyAlignment="1">
      <alignment wrapText="1"/>
    </xf>
    <xf numFmtId="0" fontId="16" fillId="4" borderId="70" xfId="0" applyFont="1" applyFill="1" applyBorder="1" applyAlignment="1">
      <alignment wrapText="1"/>
    </xf>
    <xf numFmtId="0" fontId="16" fillId="4" borderId="69" xfId="0" applyFont="1" applyFill="1" applyBorder="1" applyAlignment="1">
      <alignment/>
    </xf>
    <xf numFmtId="0" fontId="16" fillId="4" borderId="70" xfId="0" applyFont="1" applyFill="1" applyBorder="1" applyAlignment="1">
      <alignment/>
    </xf>
    <xf numFmtId="0" fontId="16" fillId="4" borderId="71" xfId="0" applyFont="1" applyFill="1" applyBorder="1" applyAlignment="1">
      <alignment horizontal="center" vertical="center"/>
    </xf>
    <xf numFmtId="0" fontId="16" fillId="4" borderId="72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189" fontId="15" fillId="0" borderId="0" xfId="0" applyNumberFormat="1" applyFont="1" applyFill="1" applyBorder="1" applyAlignment="1">
      <alignment horizontal="left" vertical="center" wrapText="1"/>
    </xf>
    <xf numFmtId="0" fontId="16" fillId="5" borderId="73" xfId="0" applyFont="1" applyFill="1" applyBorder="1" applyAlignment="1">
      <alignment horizontal="center" vertical="center" wrapText="1"/>
    </xf>
    <xf numFmtId="0" fontId="16" fillId="5" borderId="74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left" vertical="center" wrapText="1"/>
    </xf>
    <xf numFmtId="0" fontId="15" fillId="0" borderId="68" xfId="0" applyFont="1" applyBorder="1" applyAlignment="1">
      <alignment horizontal="left" vertical="center" wrapText="1"/>
    </xf>
    <xf numFmtId="0" fontId="16" fillId="4" borderId="73" xfId="0" applyFont="1" applyFill="1" applyBorder="1" applyAlignment="1">
      <alignment horizontal="center" vertical="center" wrapText="1"/>
    </xf>
    <xf numFmtId="0" fontId="16" fillId="4" borderId="75" xfId="0" applyFont="1" applyFill="1" applyBorder="1" applyAlignment="1">
      <alignment horizontal="center" vertical="center" wrapText="1"/>
    </xf>
    <xf numFmtId="0" fontId="16" fillId="4" borderId="7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5" fillId="0" borderId="68" xfId="0" applyFont="1" applyBorder="1" applyAlignment="1">
      <alignment wrapText="1"/>
    </xf>
    <xf numFmtId="0" fontId="16" fillId="4" borderId="37" xfId="0" applyFont="1" applyFill="1" applyBorder="1" applyAlignment="1">
      <alignment horizontal="center" vertical="center"/>
    </xf>
    <xf numFmtId="0" fontId="16" fillId="4" borderId="76" xfId="0" applyFont="1" applyFill="1" applyBorder="1" applyAlignment="1">
      <alignment horizontal="center" vertical="center"/>
    </xf>
    <xf numFmtId="2" fontId="16" fillId="4" borderId="69" xfId="0" applyNumberFormat="1" applyFont="1" applyFill="1" applyBorder="1" applyAlignment="1">
      <alignment horizontal="center" vertical="center" wrapText="1"/>
    </xf>
    <xf numFmtId="0" fontId="16" fillId="4" borderId="70" xfId="0" applyFont="1" applyFill="1" applyBorder="1" applyAlignment="1">
      <alignment horizontal="center" vertical="center" wrapText="1"/>
    </xf>
    <xf numFmtId="2" fontId="15" fillId="0" borderId="68" xfId="0" applyNumberFormat="1" applyFont="1" applyFill="1" applyBorder="1" applyAlignment="1">
      <alignment horizontal="left" vertical="center" wrapText="1"/>
    </xf>
    <xf numFmtId="49" fontId="24" fillId="4" borderId="39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5775"/>
          <c:w val="0.9225"/>
          <c:h val="0.91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00FF"/>
              </a:solidFill>
            </c:spPr>
          </c:dPt>
          <c:dPt>
            <c:idx val="3"/>
            <c:invertIfNegative val="0"/>
            <c:spPr>
              <a:solidFill>
                <a:srgbClr val="CCFFCC"/>
              </a:solidFill>
            </c:spPr>
          </c:dPt>
          <c:dPt>
            <c:idx val="4"/>
            <c:invertIfNegative val="0"/>
            <c:spPr>
              <a:solidFill>
                <a:srgbClr val="969696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000080"/>
              </a:solidFill>
            </c:spPr>
          </c:dPt>
          <c:dPt>
            <c:idx val="8"/>
            <c:invertIfNegative val="0"/>
            <c:spPr>
              <a:solidFill>
                <a:srgbClr val="339966"/>
              </a:solidFill>
            </c:spPr>
          </c:dPt>
          <c:dPt>
            <c:idx val="9"/>
            <c:invertIfNegative val="0"/>
            <c:spPr>
              <a:solidFill>
                <a:srgbClr val="00FFFF"/>
              </a:solidFill>
            </c:spPr>
          </c:dPt>
          <c:dPt>
            <c:idx val="10"/>
            <c:invertIfNegative val="0"/>
            <c:spPr>
              <a:solidFill>
                <a:srgbClr val="99CCFF"/>
              </a:solidFill>
            </c:spPr>
          </c:dPt>
          <c:dPt>
            <c:idx val="11"/>
            <c:invertIfNegative val="0"/>
            <c:spPr>
              <a:solidFill>
                <a:srgbClr val="800000"/>
              </a:solidFill>
            </c:spPr>
          </c:dPt>
          <c:dPt>
            <c:idx val="12"/>
            <c:invertIfNegative val="0"/>
            <c:spPr>
              <a:solidFill>
                <a:srgbClr val="9999FF"/>
              </a:solidFill>
            </c:spPr>
          </c:dPt>
          <c:dPt>
            <c:idx val="13"/>
            <c:invertIfNegative val="0"/>
            <c:spPr>
              <a:solidFill>
                <a:srgbClr val="333399"/>
              </a:solidFill>
            </c:spPr>
          </c:dPt>
          <c:dPt>
            <c:idx val="14"/>
            <c:invertIfNegative val="0"/>
            <c:spPr>
              <a:solidFill>
                <a:srgbClr val="FFFF00"/>
              </a:solidFill>
            </c:spPr>
          </c:dPt>
          <c:dPt>
            <c:idx val="15"/>
            <c:invertIfNegative val="0"/>
            <c:spPr>
              <a:solidFill>
                <a:srgbClr val="00FF00"/>
              </a:solidFill>
            </c:spPr>
          </c:dPt>
          <c:cat>
            <c:strRef>
              <c:f>Rebooting!$B$4:$B$19</c:f>
              <c:strCache/>
            </c:strRef>
          </c:cat>
          <c:val>
            <c:numRef>
              <c:f>Rebooting!$C$4:$C$19</c:f>
              <c:numCache/>
            </c:numRef>
          </c:val>
        </c:ser>
        <c:gapWidth val="50"/>
        <c:axId val="41130761"/>
        <c:axId val="56253770"/>
      </c:barChart>
      <c:catAx>
        <c:axId val="41130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253770"/>
        <c:crosses val="autoZero"/>
        <c:auto val="1"/>
        <c:lblOffset val="100"/>
        <c:noMultiLvlLbl val="0"/>
      </c:catAx>
      <c:valAx>
        <c:axId val="56253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Время загрузки [сек]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13076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05"/>
          <c:y val="0.07025"/>
          <c:w val="0.92875"/>
          <c:h val="0.71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Downloading!$B$26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Downloading!$D$26</c:f>
              <c:numCache/>
            </c:numRef>
          </c:val>
          <c:shape val="box"/>
        </c:ser>
        <c:ser>
          <c:idx val="1"/>
          <c:order val="1"/>
          <c:tx>
            <c:strRef>
              <c:f>Downloading!$B$27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Downloading!$D$27</c:f>
              <c:numCache/>
            </c:numRef>
          </c:val>
          <c:shape val="box"/>
        </c:ser>
        <c:ser>
          <c:idx val="2"/>
          <c:order val="2"/>
          <c:tx>
            <c:strRef>
              <c:f>Downloading!$B$28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Downloading!$D$28</c:f>
              <c:numCache/>
            </c:numRef>
          </c:val>
          <c:shape val="box"/>
        </c:ser>
        <c:ser>
          <c:idx val="3"/>
          <c:order val="3"/>
          <c:tx>
            <c:strRef>
              <c:f>Downloading!$B$29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Downloading!$D$29</c:f>
              <c:numCache/>
            </c:numRef>
          </c:val>
          <c:shape val="box"/>
        </c:ser>
        <c:ser>
          <c:idx val="4"/>
          <c:order val="4"/>
          <c:tx>
            <c:strRef>
              <c:f>Downloading!$B$30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Downloading!$D$30</c:f>
              <c:numCache/>
            </c:numRef>
          </c:val>
          <c:shape val="box"/>
        </c:ser>
        <c:ser>
          <c:idx val="5"/>
          <c:order val="5"/>
          <c:tx>
            <c:strRef>
              <c:f>Downloading!$B$31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Downloading!$D$31</c:f>
              <c:numCache/>
            </c:numRef>
          </c:val>
          <c:shape val="box"/>
        </c:ser>
        <c:ser>
          <c:idx val="6"/>
          <c:order val="6"/>
          <c:tx>
            <c:strRef>
              <c:f>Downloading!$B$32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Downloading!$D$32</c:f>
              <c:numCache/>
            </c:numRef>
          </c:val>
          <c:shape val="box"/>
        </c:ser>
        <c:ser>
          <c:idx val="7"/>
          <c:order val="7"/>
          <c:tx>
            <c:strRef>
              <c:f>Downloading!$B$33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Downloading!$D$33</c:f>
              <c:numCache/>
            </c:numRef>
          </c:val>
          <c:shape val="box"/>
        </c:ser>
        <c:ser>
          <c:idx val="8"/>
          <c:order val="8"/>
          <c:tx>
            <c:strRef>
              <c:f>Downloading!$B$34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Downloading!$D$34</c:f>
              <c:numCache/>
            </c:numRef>
          </c:val>
          <c:shape val="box"/>
        </c:ser>
        <c:ser>
          <c:idx val="9"/>
          <c:order val="9"/>
          <c:tx>
            <c:strRef>
              <c:f>Downloading!$B$35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Downloading!$D$35</c:f>
              <c:numCache/>
            </c:numRef>
          </c:val>
          <c:shape val="box"/>
        </c:ser>
        <c:ser>
          <c:idx val="10"/>
          <c:order val="10"/>
          <c:tx>
            <c:strRef>
              <c:f>Downloading!$B$36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Downloading!$D$36</c:f>
              <c:numCache/>
            </c:numRef>
          </c:val>
          <c:shape val="box"/>
        </c:ser>
        <c:ser>
          <c:idx val="11"/>
          <c:order val="11"/>
          <c:tx>
            <c:strRef>
              <c:f>Downloading!$B$37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Downloading!$D$37</c:f>
              <c:numCache/>
            </c:numRef>
          </c:val>
          <c:shape val="box"/>
        </c:ser>
        <c:ser>
          <c:idx val="12"/>
          <c:order val="12"/>
          <c:tx>
            <c:strRef>
              <c:f>Downloading!$B$38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Downloading!$D$38</c:f>
              <c:numCache/>
            </c:numRef>
          </c:val>
          <c:shape val="box"/>
        </c:ser>
        <c:ser>
          <c:idx val="13"/>
          <c:order val="13"/>
          <c:tx>
            <c:strRef>
              <c:f>Downloading!$B$39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Downloading!$D$39</c:f>
              <c:numCache/>
            </c:numRef>
          </c:val>
          <c:shape val="box"/>
        </c:ser>
        <c:ser>
          <c:idx val="14"/>
          <c:order val="14"/>
          <c:tx>
            <c:strRef>
              <c:f>Downloading!$B$40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Downloading!$D$40</c:f>
              <c:numCache/>
            </c:numRef>
          </c:val>
          <c:shape val="box"/>
        </c:ser>
        <c:shape val="box"/>
        <c:axId val="66484699"/>
        <c:axId val="26538140"/>
      </c:bar3DChart>
      <c:catAx>
        <c:axId val="66484699"/>
        <c:scaling>
          <c:orientation val="minMax"/>
        </c:scaling>
        <c:axPos val="b"/>
        <c:delete val="1"/>
        <c:majorTickMark val="out"/>
        <c:minorTickMark val="none"/>
        <c:tickLblPos val="low"/>
        <c:crossAx val="26538140"/>
        <c:crosses val="autoZero"/>
        <c:auto val="1"/>
        <c:lblOffset val="100"/>
        <c:noMultiLvlLbl val="0"/>
      </c:catAx>
      <c:valAx>
        <c:axId val="26538140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Относительно эталона [%]_ 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4846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5"/>
          <c:y val="0.79525"/>
          <c:w val="0.84125"/>
          <c:h val="0.18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Задержка запуска офисных программ </a:t>
            </a:r>
          </a:p>
        </c:rich>
      </c:tx>
      <c:layout>
        <c:manualLayout>
          <c:xMode val="factor"/>
          <c:yMode val="factor"/>
          <c:x val="0.076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2425"/>
          <c:w val="0.98675"/>
          <c:h val="0.96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'Starting Office Programs'!$C$3</c:f>
              <c:strCache>
                <c:ptCount val="1"/>
                <c:pt idx="0">
                  <c:v>Word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Programs'!$B$4:$B$19</c:f>
              <c:strCache/>
            </c:strRef>
          </c:cat>
          <c:val>
            <c:numRef>
              <c:f>'Starting Office Programs'!$C$4:$C$19</c:f>
              <c:numCache/>
            </c:numRef>
          </c:val>
        </c:ser>
        <c:ser>
          <c:idx val="1"/>
          <c:order val="1"/>
          <c:tx>
            <c:strRef>
              <c:f>'Starting Office Programs'!$D$3</c:f>
              <c:strCache>
                <c:ptCount val="1"/>
                <c:pt idx="0">
                  <c:v>IE7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Programs'!$D$4:$D$19</c:f>
              <c:numCache/>
            </c:numRef>
          </c:val>
        </c:ser>
        <c:ser>
          <c:idx val="2"/>
          <c:order val="2"/>
          <c:tx>
            <c:strRef>
              <c:f>'Starting Office Programs'!$E$3</c:f>
              <c:strCache>
                <c:ptCount val="1"/>
                <c:pt idx="0">
                  <c:v>Outlook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Programs'!$E$4:$E$19</c:f>
              <c:numCache/>
            </c:numRef>
          </c:val>
        </c:ser>
        <c:ser>
          <c:idx val="3"/>
          <c:order val="3"/>
          <c:tx>
            <c:strRef>
              <c:f>'Starting Office Programs'!$F$3</c:f>
              <c:strCache>
                <c:ptCount val="1"/>
                <c:pt idx="0">
                  <c:v>Acrobat Reader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Programs'!$F$4:$F$19</c:f>
              <c:numCache/>
            </c:numRef>
          </c:val>
        </c:ser>
        <c:ser>
          <c:idx val="4"/>
          <c:order val="4"/>
          <c:tx>
            <c:strRef>
              <c:f>'Starting Office Programs'!$G$3</c:f>
              <c:strCache>
                <c:ptCount val="1"/>
                <c:pt idx="0">
                  <c:v>Adobe Photoshop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Programs'!$G$4:$G$19</c:f>
              <c:numCache/>
            </c:numRef>
          </c:val>
        </c:ser>
        <c:axId val="47257501"/>
        <c:axId val="51838686"/>
      </c:barChart>
      <c:catAx>
        <c:axId val="472575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1838686"/>
        <c:crosses val="autoZero"/>
        <c:auto val="1"/>
        <c:lblOffset val="100"/>
        <c:noMultiLvlLbl val="0"/>
      </c:catAx>
      <c:valAx>
        <c:axId val="51838686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4725750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CC"/>
            </a:gs>
          </a:gsLst>
          <a:lin ang="0" scaled="1"/>
        </a:gra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18"/>
          <c:y val="0.29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Задержка старта Microsoft Word с установленным антивирусом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325"/>
          <c:y val="0.108"/>
          <c:w val="0.92375"/>
          <c:h val="0.61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'Starting Office Programs'!$B$43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Programs'!$C$43</c:f>
              <c:numCache/>
            </c:numRef>
          </c:val>
          <c:shape val="box"/>
        </c:ser>
        <c:ser>
          <c:idx val="1"/>
          <c:order val="1"/>
          <c:tx>
            <c:strRef>
              <c:f>'Starting Office Programs'!$B$44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Programs'!$C$44</c:f>
              <c:numCache/>
            </c:numRef>
          </c:val>
          <c:shape val="box"/>
        </c:ser>
        <c:ser>
          <c:idx val="2"/>
          <c:order val="2"/>
          <c:tx>
            <c:strRef>
              <c:f>'Starting Office Programs'!$B$45</c:f>
              <c:strCache>
                <c:ptCount val="1"/>
                <c:pt idx="0">
                  <c:v>VBA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'Starting Office Programs'!$C$45</c:f>
              <c:numCache/>
            </c:numRef>
          </c:val>
          <c:shape val="box"/>
        </c:ser>
        <c:ser>
          <c:idx val="3"/>
          <c:order val="3"/>
          <c:tx>
            <c:strRef>
              <c:f>'Starting Office Programs'!$B$46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Programs'!$C$46</c:f>
              <c:numCache/>
            </c:numRef>
          </c:val>
          <c:shape val="box"/>
        </c:ser>
        <c:ser>
          <c:idx val="4"/>
          <c:order val="4"/>
          <c:tx>
            <c:strRef>
              <c:f>'Starting Office Programs'!$B$47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Programs'!$C$47</c:f>
              <c:numCache/>
            </c:numRef>
          </c:val>
          <c:shape val="box"/>
        </c:ser>
        <c:ser>
          <c:idx val="5"/>
          <c:order val="5"/>
          <c:tx>
            <c:strRef>
              <c:f>'Starting Office Programs'!$B$48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Programs'!$C$48</c:f>
              <c:numCache/>
            </c:numRef>
          </c:val>
          <c:shape val="box"/>
        </c:ser>
        <c:ser>
          <c:idx val="6"/>
          <c:order val="6"/>
          <c:tx>
            <c:strRef>
              <c:f>'Starting Office Programs'!$B$49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Programs'!$C$49</c:f>
              <c:numCache/>
            </c:numRef>
          </c:val>
          <c:shape val="box"/>
        </c:ser>
        <c:ser>
          <c:idx val="7"/>
          <c:order val="7"/>
          <c:tx>
            <c:strRef>
              <c:f>'Starting Office Programs'!$B$50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Programs'!$C$50</c:f>
              <c:numCache/>
            </c:numRef>
          </c:val>
          <c:shape val="box"/>
        </c:ser>
        <c:ser>
          <c:idx val="8"/>
          <c:order val="8"/>
          <c:tx>
            <c:strRef>
              <c:f>'Starting Office Programs'!$B$51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Programs'!$C$51</c:f>
              <c:numCache/>
            </c:numRef>
          </c:val>
          <c:shape val="box"/>
        </c:ser>
        <c:ser>
          <c:idx val="9"/>
          <c:order val="9"/>
          <c:tx>
            <c:strRef>
              <c:f>'Starting Office Programs'!$B$52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Programs'!$C$52</c:f>
              <c:numCache/>
            </c:numRef>
          </c:val>
          <c:shape val="box"/>
        </c:ser>
        <c:ser>
          <c:idx val="10"/>
          <c:order val="10"/>
          <c:tx>
            <c:strRef>
              <c:f>'Starting Office Programs'!$B$53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Programs'!$C$53</c:f>
              <c:numCache/>
            </c:numRef>
          </c:val>
          <c:shape val="box"/>
        </c:ser>
        <c:ser>
          <c:idx val="11"/>
          <c:order val="11"/>
          <c:tx>
            <c:strRef>
              <c:f>'Starting Office Programs'!$B$54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Programs'!$C$54</c:f>
              <c:numCache/>
            </c:numRef>
          </c:val>
          <c:shape val="box"/>
        </c:ser>
        <c:ser>
          <c:idx val="12"/>
          <c:order val="12"/>
          <c:tx>
            <c:strRef>
              <c:f>'Starting Office Programs'!$B$55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Programs'!$C$55</c:f>
              <c:numCache/>
            </c:numRef>
          </c:val>
          <c:shape val="box"/>
        </c:ser>
        <c:ser>
          <c:idx val="13"/>
          <c:order val="13"/>
          <c:tx>
            <c:strRef>
              <c:f>'Starting Office Programs'!$B$56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Programs'!$C$56</c:f>
              <c:numCache/>
            </c:numRef>
          </c:val>
          <c:shape val="box"/>
        </c:ser>
        <c:ser>
          <c:idx val="14"/>
          <c:order val="14"/>
          <c:tx>
            <c:strRef>
              <c:f>'Starting Office Programs'!$B$57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Programs'!$C$57</c:f>
              <c:numCache/>
            </c:numRef>
          </c:val>
          <c:shape val="box"/>
        </c:ser>
        <c:shape val="box"/>
        <c:axId val="14071391"/>
        <c:axId val="42225184"/>
      </c:bar3DChart>
      <c:catAx>
        <c:axId val="14071391"/>
        <c:scaling>
          <c:orientation val="minMax"/>
        </c:scaling>
        <c:axPos val="b"/>
        <c:delete val="1"/>
        <c:majorTickMark val="out"/>
        <c:minorTickMark val="none"/>
        <c:tickLblPos val="low"/>
        <c:crossAx val="42225184"/>
        <c:crosses val="autoZero"/>
        <c:auto val="1"/>
        <c:lblOffset val="100"/>
        <c:noMultiLvlLbl val="0"/>
      </c:catAx>
      <c:valAx>
        <c:axId val="42225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0713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875"/>
          <c:y val="0.74275"/>
          <c:w val="0.94925"/>
          <c:h val="0.23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Задержка старта Microsoft Internet Explorer с установленным антивирусом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325"/>
          <c:y val="0.1075"/>
          <c:w val="0.924"/>
          <c:h val="0.61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'Starting Office Programs'!$B$61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Programs'!$C$61</c:f>
              <c:numCache/>
            </c:numRef>
          </c:val>
          <c:shape val="box"/>
        </c:ser>
        <c:ser>
          <c:idx val="1"/>
          <c:order val="1"/>
          <c:tx>
            <c:strRef>
              <c:f>'Starting Office Programs'!$B$62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Programs'!$C$62</c:f>
              <c:numCache/>
            </c:numRef>
          </c:val>
          <c:shape val="box"/>
        </c:ser>
        <c:ser>
          <c:idx val="2"/>
          <c:order val="2"/>
          <c:tx>
            <c:strRef>
              <c:f>'Starting Office Programs'!$B$63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Programs'!$C$63</c:f>
              <c:numCache/>
            </c:numRef>
          </c:val>
          <c:shape val="box"/>
        </c:ser>
        <c:ser>
          <c:idx val="3"/>
          <c:order val="3"/>
          <c:tx>
            <c:strRef>
              <c:f>'Starting Office Programs'!$B$64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Programs'!$C$64</c:f>
              <c:numCache/>
            </c:numRef>
          </c:val>
          <c:shape val="box"/>
        </c:ser>
        <c:ser>
          <c:idx val="4"/>
          <c:order val="4"/>
          <c:tx>
            <c:strRef>
              <c:f>'Starting Office Programs'!$B$65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Programs'!$C$65</c:f>
              <c:numCache/>
            </c:numRef>
          </c:val>
          <c:shape val="box"/>
        </c:ser>
        <c:ser>
          <c:idx val="5"/>
          <c:order val="5"/>
          <c:tx>
            <c:strRef>
              <c:f>'Starting Office Programs'!$B$66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Programs'!$C$66</c:f>
              <c:numCache/>
            </c:numRef>
          </c:val>
          <c:shape val="box"/>
        </c:ser>
        <c:ser>
          <c:idx val="6"/>
          <c:order val="6"/>
          <c:tx>
            <c:strRef>
              <c:f>'Starting Office Programs'!$B$67</c:f>
              <c:strCache>
                <c:ptCount val="1"/>
                <c:pt idx="0">
                  <c:v>Panda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'Starting Office Programs'!$C$67</c:f>
              <c:numCache/>
            </c:numRef>
          </c:val>
          <c:shape val="box"/>
        </c:ser>
        <c:ser>
          <c:idx val="7"/>
          <c:order val="7"/>
          <c:tx>
            <c:strRef>
              <c:f>'Starting Office Programs'!$B$68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Programs'!$C$68</c:f>
              <c:numCache/>
            </c:numRef>
          </c:val>
          <c:shape val="box"/>
        </c:ser>
        <c:ser>
          <c:idx val="8"/>
          <c:order val="8"/>
          <c:tx>
            <c:strRef>
              <c:f>'Starting Office Programs'!$B$69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Programs'!$C$69</c:f>
              <c:numCache/>
            </c:numRef>
          </c:val>
          <c:shape val="box"/>
        </c:ser>
        <c:ser>
          <c:idx val="9"/>
          <c:order val="9"/>
          <c:tx>
            <c:strRef>
              <c:f>'Starting Office Programs'!$B$70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Programs'!$C$70</c:f>
              <c:numCache/>
            </c:numRef>
          </c:val>
          <c:shape val="box"/>
        </c:ser>
        <c:ser>
          <c:idx val="10"/>
          <c:order val="10"/>
          <c:tx>
            <c:strRef>
              <c:f>'Starting Office Programs'!$B$71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Programs'!$C$71</c:f>
              <c:numCache/>
            </c:numRef>
          </c:val>
          <c:shape val="box"/>
        </c:ser>
        <c:ser>
          <c:idx val="11"/>
          <c:order val="11"/>
          <c:tx>
            <c:strRef>
              <c:f>'Starting Office Programs'!$B$72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Programs'!$C$72</c:f>
              <c:numCache/>
            </c:numRef>
          </c:val>
          <c:shape val="box"/>
        </c:ser>
        <c:ser>
          <c:idx val="12"/>
          <c:order val="12"/>
          <c:tx>
            <c:strRef>
              <c:f>'Starting Office Programs'!$B$73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Programs'!$C$73</c:f>
              <c:numCache/>
            </c:numRef>
          </c:val>
          <c:shape val="box"/>
        </c:ser>
        <c:ser>
          <c:idx val="13"/>
          <c:order val="13"/>
          <c:tx>
            <c:strRef>
              <c:f>'Starting Office Programs'!$B$74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Programs'!$C$74</c:f>
              <c:numCache/>
            </c:numRef>
          </c:val>
          <c:shape val="box"/>
        </c:ser>
        <c:ser>
          <c:idx val="14"/>
          <c:order val="14"/>
          <c:tx>
            <c:strRef>
              <c:f>'Starting Office Programs'!$B$75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Programs'!$C$75</c:f>
              <c:numCache/>
            </c:numRef>
          </c:val>
          <c:shape val="box"/>
        </c:ser>
        <c:shape val="box"/>
        <c:axId val="60282401"/>
        <c:axId val="26041954"/>
      </c:bar3DChart>
      <c:catAx>
        <c:axId val="60282401"/>
        <c:scaling>
          <c:orientation val="minMax"/>
        </c:scaling>
        <c:axPos val="b"/>
        <c:delete val="1"/>
        <c:majorTickMark val="out"/>
        <c:minorTickMark val="none"/>
        <c:tickLblPos val="low"/>
        <c:crossAx val="26041954"/>
        <c:crosses val="autoZero"/>
        <c:auto val="1"/>
        <c:lblOffset val="100"/>
        <c:noMultiLvlLbl val="0"/>
      </c:catAx>
      <c:valAx>
        <c:axId val="26041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2824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075"/>
          <c:y val="0.7435"/>
          <c:w val="0.94725"/>
          <c:h val="0.23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Задержка старта Microsoft Microsoft Outlook с установленным антивирусом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325"/>
          <c:y val="0.10725"/>
          <c:w val="0.924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'Starting Office Programs'!$B$79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Programs'!$C$79</c:f>
              <c:numCache/>
            </c:numRef>
          </c:val>
          <c:shape val="box"/>
        </c:ser>
        <c:ser>
          <c:idx val="1"/>
          <c:order val="1"/>
          <c:tx>
            <c:strRef>
              <c:f>'Starting Office Programs'!$B$80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Programs'!$C$80</c:f>
              <c:numCache/>
            </c:numRef>
          </c:val>
          <c:shape val="box"/>
        </c:ser>
        <c:ser>
          <c:idx val="2"/>
          <c:order val="2"/>
          <c:tx>
            <c:strRef>
              <c:f>'Starting Office Programs'!$B$81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Programs'!$C$81</c:f>
              <c:numCache/>
            </c:numRef>
          </c:val>
          <c:shape val="box"/>
        </c:ser>
        <c:ser>
          <c:idx val="3"/>
          <c:order val="3"/>
          <c:tx>
            <c:strRef>
              <c:f>'Starting Office Programs'!$B$82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Programs'!$C$82</c:f>
              <c:numCache/>
            </c:numRef>
          </c:val>
          <c:shape val="box"/>
        </c:ser>
        <c:ser>
          <c:idx val="4"/>
          <c:order val="4"/>
          <c:tx>
            <c:strRef>
              <c:f>'Starting Office Programs'!$B$83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Programs'!$C$83</c:f>
              <c:numCache/>
            </c:numRef>
          </c:val>
          <c:shape val="box"/>
        </c:ser>
        <c:ser>
          <c:idx val="5"/>
          <c:order val="5"/>
          <c:tx>
            <c:strRef>
              <c:f>'Starting Office Programs'!$B$84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Programs'!$C$84</c:f>
              <c:numCache/>
            </c:numRef>
          </c:val>
          <c:shape val="box"/>
        </c:ser>
        <c:ser>
          <c:idx val="6"/>
          <c:order val="6"/>
          <c:tx>
            <c:strRef>
              <c:f>'Starting Office Programs'!$B$85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Programs'!$C$85</c:f>
              <c:numCache/>
            </c:numRef>
          </c:val>
          <c:shape val="box"/>
        </c:ser>
        <c:ser>
          <c:idx val="7"/>
          <c:order val="7"/>
          <c:tx>
            <c:strRef>
              <c:f>'Starting Office Programs'!$B$86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Programs'!$C$86</c:f>
              <c:numCache/>
            </c:numRef>
          </c:val>
          <c:shape val="box"/>
        </c:ser>
        <c:ser>
          <c:idx val="8"/>
          <c:order val="8"/>
          <c:tx>
            <c:strRef>
              <c:f>'Starting Office Programs'!$B$87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Programs'!$C$87</c:f>
              <c:numCache/>
            </c:numRef>
          </c:val>
          <c:shape val="box"/>
        </c:ser>
        <c:ser>
          <c:idx val="9"/>
          <c:order val="9"/>
          <c:tx>
            <c:strRef>
              <c:f>'Starting Office Programs'!$B$88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Programs'!$C$88</c:f>
              <c:numCache/>
            </c:numRef>
          </c:val>
          <c:shape val="box"/>
        </c:ser>
        <c:ser>
          <c:idx val="10"/>
          <c:order val="10"/>
          <c:tx>
            <c:strRef>
              <c:f>'Starting Office Programs'!$B$89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Programs'!$C$89</c:f>
              <c:numCache/>
            </c:numRef>
          </c:val>
          <c:shape val="box"/>
        </c:ser>
        <c:ser>
          <c:idx val="11"/>
          <c:order val="11"/>
          <c:tx>
            <c:strRef>
              <c:f>'Starting Office Programs'!$B$90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Programs'!$C$90</c:f>
              <c:numCache/>
            </c:numRef>
          </c:val>
          <c:shape val="box"/>
        </c:ser>
        <c:ser>
          <c:idx val="12"/>
          <c:order val="12"/>
          <c:tx>
            <c:strRef>
              <c:f>'Starting Office Programs'!$B$91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Programs'!$C$91</c:f>
              <c:numCache/>
            </c:numRef>
          </c:val>
          <c:shape val="box"/>
        </c:ser>
        <c:ser>
          <c:idx val="13"/>
          <c:order val="13"/>
          <c:tx>
            <c:strRef>
              <c:f>'Starting Office Programs'!$B$92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Programs'!$C$92</c:f>
              <c:numCache/>
            </c:numRef>
          </c:val>
          <c:shape val="box"/>
        </c:ser>
        <c:ser>
          <c:idx val="14"/>
          <c:order val="14"/>
          <c:tx>
            <c:strRef>
              <c:f>'Starting Office Programs'!$B$93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Programs'!$C$93</c:f>
              <c:numCache/>
            </c:numRef>
          </c:val>
          <c:shape val="box"/>
        </c:ser>
        <c:shape val="box"/>
        <c:axId val="15005411"/>
        <c:axId val="35827620"/>
      </c:bar3DChart>
      <c:catAx>
        <c:axId val="15005411"/>
        <c:scaling>
          <c:orientation val="minMax"/>
        </c:scaling>
        <c:axPos val="b"/>
        <c:delete val="1"/>
        <c:majorTickMark val="out"/>
        <c:minorTickMark val="none"/>
        <c:tickLblPos val="low"/>
        <c:crossAx val="35827620"/>
        <c:crosses val="autoZero"/>
        <c:auto val="1"/>
        <c:lblOffset val="100"/>
        <c:noMultiLvlLbl val="0"/>
      </c:catAx>
      <c:valAx>
        <c:axId val="35827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0054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05"/>
          <c:y val="0.74425"/>
          <c:w val="0.94525"/>
          <c:h val="0.22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Задержка старта Adobe Acrobat Reader с установленным антивирусом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325"/>
          <c:y val="0.107"/>
          <c:w val="0.924"/>
          <c:h val="0.62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'Starting Office Programs'!$B$97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Programs'!$C$97</c:f>
              <c:numCache/>
            </c:numRef>
          </c:val>
          <c:shape val="box"/>
        </c:ser>
        <c:ser>
          <c:idx val="1"/>
          <c:order val="1"/>
          <c:tx>
            <c:strRef>
              <c:f>'Starting Office Programs'!$B$98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Programs'!$C$98</c:f>
              <c:numCache/>
            </c:numRef>
          </c:val>
          <c:shape val="box"/>
        </c:ser>
        <c:ser>
          <c:idx val="2"/>
          <c:order val="2"/>
          <c:tx>
            <c:strRef>
              <c:f>'Starting Office Programs'!$B$99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Programs'!$C$99</c:f>
              <c:numCache/>
            </c:numRef>
          </c:val>
          <c:shape val="box"/>
        </c:ser>
        <c:ser>
          <c:idx val="3"/>
          <c:order val="3"/>
          <c:tx>
            <c:strRef>
              <c:f>'Starting Office Programs'!$B$100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Programs'!$C$100</c:f>
              <c:numCache/>
            </c:numRef>
          </c:val>
          <c:shape val="box"/>
        </c:ser>
        <c:ser>
          <c:idx val="4"/>
          <c:order val="4"/>
          <c:tx>
            <c:strRef>
              <c:f>'Starting Office Programs'!$B$101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Programs'!$C$101</c:f>
              <c:numCache/>
            </c:numRef>
          </c:val>
          <c:shape val="box"/>
        </c:ser>
        <c:ser>
          <c:idx val="5"/>
          <c:order val="5"/>
          <c:tx>
            <c:strRef>
              <c:f>'Starting Office Programs'!$B$102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Programs'!$C$102</c:f>
              <c:numCache/>
            </c:numRef>
          </c:val>
          <c:shape val="box"/>
        </c:ser>
        <c:ser>
          <c:idx val="6"/>
          <c:order val="6"/>
          <c:tx>
            <c:strRef>
              <c:f>'Starting Office Programs'!$B$103</c:f>
              <c:strCache>
                <c:ptCount val="1"/>
                <c:pt idx="0">
                  <c:v>Panda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'Starting Office Programs'!$C$103</c:f>
              <c:numCache/>
            </c:numRef>
          </c:val>
          <c:shape val="box"/>
        </c:ser>
        <c:ser>
          <c:idx val="7"/>
          <c:order val="7"/>
          <c:tx>
            <c:strRef>
              <c:f>'Starting Office Programs'!$B$104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Programs'!$C$104</c:f>
              <c:numCache/>
            </c:numRef>
          </c:val>
          <c:shape val="box"/>
        </c:ser>
        <c:ser>
          <c:idx val="8"/>
          <c:order val="8"/>
          <c:tx>
            <c:strRef>
              <c:f>'Starting Office Programs'!$B$105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Programs'!$C$105</c:f>
              <c:numCache/>
            </c:numRef>
          </c:val>
          <c:shape val="box"/>
        </c:ser>
        <c:ser>
          <c:idx val="9"/>
          <c:order val="9"/>
          <c:tx>
            <c:strRef>
              <c:f>'Starting Office Programs'!$B$106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Programs'!$C$106</c:f>
              <c:numCache/>
            </c:numRef>
          </c:val>
          <c:shape val="box"/>
        </c:ser>
        <c:ser>
          <c:idx val="10"/>
          <c:order val="10"/>
          <c:tx>
            <c:strRef>
              <c:f>'Starting Office Programs'!$B$107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Programs'!$C$107</c:f>
              <c:numCache/>
            </c:numRef>
          </c:val>
          <c:shape val="box"/>
        </c:ser>
        <c:ser>
          <c:idx val="11"/>
          <c:order val="11"/>
          <c:tx>
            <c:strRef>
              <c:f>'Starting Office Programs'!$B$108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Programs'!$C$108</c:f>
              <c:numCache/>
            </c:numRef>
          </c:val>
          <c:shape val="box"/>
        </c:ser>
        <c:ser>
          <c:idx val="12"/>
          <c:order val="12"/>
          <c:tx>
            <c:strRef>
              <c:f>'Starting Office Programs'!$B$109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Programs'!$C$109</c:f>
              <c:numCache/>
            </c:numRef>
          </c:val>
          <c:shape val="box"/>
        </c:ser>
        <c:ser>
          <c:idx val="13"/>
          <c:order val="13"/>
          <c:tx>
            <c:strRef>
              <c:f>'Starting Office Programs'!$B$110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Programs'!$C$110</c:f>
              <c:numCache/>
            </c:numRef>
          </c:val>
          <c:shape val="box"/>
        </c:ser>
        <c:ser>
          <c:idx val="14"/>
          <c:order val="14"/>
          <c:tx>
            <c:strRef>
              <c:f>'Starting Office Programs'!$B$111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Programs'!$C$111</c:f>
              <c:numCache/>
            </c:numRef>
          </c:val>
          <c:shape val="box"/>
        </c:ser>
        <c:shape val="box"/>
        <c:axId val="47093925"/>
        <c:axId val="41206246"/>
      </c:bar3DChart>
      <c:catAx>
        <c:axId val="47093925"/>
        <c:scaling>
          <c:orientation val="minMax"/>
        </c:scaling>
        <c:axPos val="b"/>
        <c:delete val="1"/>
        <c:majorTickMark val="out"/>
        <c:minorTickMark val="none"/>
        <c:tickLblPos val="low"/>
        <c:crossAx val="41206246"/>
        <c:crosses val="autoZero"/>
        <c:auto val="1"/>
        <c:lblOffset val="100"/>
        <c:noMultiLvlLbl val="0"/>
      </c:catAx>
      <c:valAx>
        <c:axId val="41206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0939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5"/>
          <c:y val="0.745"/>
          <c:w val="0.9435"/>
          <c:h val="0.2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Задержка старта Adobe Photoshop с установленным антивирусом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325"/>
          <c:y val="0.1065"/>
          <c:w val="0.92425"/>
          <c:h val="0.62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'Starting Office Programs'!$B$115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'Starting Office Programs'!$B$116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'Starting Office Programs'!$B$117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'Starting Office Programs'!$B$118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'Starting Office Programs'!$B$119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'Starting Office Programs'!$B$120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'Starting Office Programs'!$B$121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'Starting Office Programs'!$B$122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'Starting Office Programs'!$B$123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'Starting Office Programs'!$B$124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'Starting Office Programs'!$B$125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'Starting Office Programs'!$B$126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'Starting Office Programs'!$B$127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'Starting Office Programs'!$B$128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4"/>
          <c:order val="14"/>
          <c:tx>
            <c:strRef>
              <c:f>'Starting Office Programs'!$B$129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61160295"/>
        <c:axId val="15996200"/>
      </c:bar3DChart>
      <c:catAx>
        <c:axId val="61160295"/>
        <c:scaling>
          <c:orientation val="minMax"/>
        </c:scaling>
        <c:axPos val="b"/>
        <c:delete val="1"/>
        <c:majorTickMark val="out"/>
        <c:minorTickMark val="none"/>
        <c:tickLblPos val="low"/>
        <c:crossAx val="15996200"/>
        <c:crosses val="autoZero"/>
        <c:auto val="1"/>
        <c:lblOffset val="100"/>
        <c:noMultiLvlLbl val="0"/>
      </c:catAx>
      <c:valAx>
        <c:axId val="15996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602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5"/>
          <c:y val="0.74575"/>
          <c:w val="0.9415"/>
          <c:h val="0.22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5775"/>
          <c:w val="0.92"/>
          <c:h val="0.91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</c:spPr>
          </c:dPt>
          <c:dPt>
            <c:idx val="3"/>
            <c:invertIfNegative val="0"/>
            <c:spPr>
              <a:solidFill>
                <a:srgbClr val="CCFFCC"/>
              </a:solidFill>
            </c:spPr>
          </c:dPt>
          <c:dPt>
            <c:idx val="4"/>
            <c:invertIfNegative val="0"/>
            <c:spPr>
              <a:solidFill>
                <a:srgbClr val="969696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000080"/>
              </a:solidFill>
            </c:spPr>
          </c:dPt>
          <c:dPt>
            <c:idx val="8"/>
            <c:invertIfNegative val="0"/>
            <c:spPr>
              <a:solidFill>
                <a:srgbClr val="339966"/>
              </a:solidFill>
            </c:spPr>
          </c:dPt>
          <c:dPt>
            <c:idx val="9"/>
            <c:invertIfNegative val="0"/>
            <c:spPr>
              <a:solidFill>
                <a:srgbClr val="00FFFF"/>
              </a:solidFill>
            </c:spPr>
          </c:dPt>
          <c:dPt>
            <c:idx val="10"/>
            <c:invertIfNegative val="0"/>
            <c:spPr>
              <a:solidFill>
                <a:srgbClr val="99CCFF"/>
              </a:solidFill>
            </c:spPr>
          </c:dPt>
          <c:dPt>
            <c:idx val="11"/>
            <c:invertIfNegative val="0"/>
            <c:spPr>
              <a:solidFill>
                <a:srgbClr val="800000"/>
              </a:solidFill>
            </c:spPr>
          </c:dPt>
          <c:dPt>
            <c:idx val="12"/>
            <c:invertIfNegative val="0"/>
            <c:spPr>
              <a:solidFill>
                <a:srgbClr val="9999FF"/>
              </a:solidFill>
            </c:spPr>
          </c:dPt>
          <c:dPt>
            <c:idx val="13"/>
            <c:invertIfNegative val="0"/>
            <c:spPr>
              <a:solidFill>
                <a:srgbClr val="333399"/>
              </a:solidFill>
            </c:spPr>
          </c:dPt>
          <c:dPt>
            <c:idx val="14"/>
            <c:invertIfNegative val="0"/>
            <c:spPr>
              <a:solidFill>
                <a:srgbClr val="FFFF00"/>
              </a:solidFill>
            </c:spPr>
          </c:dPt>
          <c:dPt>
            <c:idx val="15"/>
            <c:invertIfNegative val="0"/>
            <c:spPr>
              <a:solidFill>
                <a:srgbClr val="00FF00"/>
              </a:solidFill>
            </c:spPr>
          </c:dPt>
          <c:cat>
            <c:strRef>
              <c:f>Rebooting!$B$4:$B$19</c:f>
              <c:strCache/>
            </c:strRef>
          </c:cat>
          <c:val>
            <c:numRef>
              <c:f>Rebooting!$E$4:$E$19</c:f>
              <c:numCache/>
            </c:numRef>
          </c:val>
        </c:ser>
        <c:gapWidth val="50"/>
        <c:axId val="32616395"/>
        <c:axId val="39690892"/>
      </c:barChart>
      <c:catAx>
        <c:axId val="32616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690892"/>
        <c:crosses val="autoZero"/>
        <c:auto val="1"/>
        <c:lblOffset val="100"/>
        <c:noMultiLvlLbl val="0"/>
      </c:catAx>
      <c:valAx>
        <c:axId val="39690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Замедление загрузки относительно эталона [%]_ </a:t>
                </a:r>
              </a:p>
            </c:rich>
          </c:tx>
          <c:layout>
            <c:manualLayout>
              <c:xMode val="factor"/>
              <c:yMode val="factor"/>
              <c:x val="0"/>
              <c:y val="-0.02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61639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13"/>
          <c:w val="0.97275"/>
          <c:h val="0.9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Idling!$B$5</c:f>
              <c:strCache>
                <c:ptCount val="1"/>
                <c:pt idx="0">
                  <c:v>No antivirus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Idling!$D$5:$H$5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Idling!$B$6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Idling!$D$6:$H$6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Idling!$B$7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Idling!$D$7:$H$7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Idling!$B$8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Idling!$D$8:$H$8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Idling!$B$9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Idling!$D$9:$H$9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Idling!$B$10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Idling!$D$10:$H$10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Idling!$B$11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Idling!$D$11:$H$11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strRef>
              <c:f>Idling!$B$12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Idling!$D$12:$H$12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Idling!$B$13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Idling!$D$13:$H$13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"/>
          <c:order val="9"/>
          <c:tx>
            <c:strRef>
              <c:f>Idling!$B$14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Idling!$D$14:$H$14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0"/>
          <c:order val="10"/>
          <c:tx>
            <c:strRef>
              <c:f>Idling!$B$15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Idling!$D$15:$H$15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1"/>
          <c:order val="11"/>
          <c:tx>
            <c:strRef>
              <c:f>Idling!$B$16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Idling!$D$16:$H$16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2"/>
          <c:order val="12"/>
          <c:tx>
            <c:strRef>
              <c:f>Idling!$B$17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Idling!$D$17:$H$17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3"/>
          <c:order val="13"/>
          <c:tx>
            <c:strRef>
              <c:f>Idling!$B$18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Idling!$D$18:$H$18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4"/>
          <c:order val="14"/>
          <c:tx>
            <c:strRef>
              <c:f>Idling!$B$19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Idling!$D$19:$H$19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5"/>
          <c:order val="15"/>
          <c:tx>
            <c:strRef>
              <c:f>Idling!$B$20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Idling!$D$20:$H$20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9771149"/>
        <c:axId val="56076494"/>
      </c:barChart>
      <c:catAx>
        <c:axId val="29771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076494"/>
        <c:crosses val="autoZero"/>
        <c:auto val="1"/>
        <c:lblOffset val="100"/>
        <c:noMultiLvlLbl val="0"/>
      </c:catAx>
      <c:valAx>
        <c:axId val="56076494"/>
        <c:scaling>
          <c:orientation val="minMax"/>
          <c:max val="8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[Мб]</a:t>
                </a:r>
              </a:p>
            </c:rich>
          </c:tx>
          <c:layout>
            <c:manualLayout>
              <c:xMode val="factor"/>
              <c:yMode val="factor"/>
              <c:x val="0.01125"/>
              <c:y val="0.1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71149"/>
        <c:crossesAt val="1"/>
        <c:crossBetween val="between"/>
        <c:dispUnits>
          <c:builtInUnit val="thousands"/>
        </c:dispUnits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</c:spPr>
    </c:plotArea>
    <c:legend>
      <c:legendPos val="r"/>
      <c:layout>
        <c:manualLayout>
          <c:xMode val="edge"/>
          <c:yMode val="edge"/>
          <c:x val="0.761"/>
          <c:y val="0.03275"/>
          <c:w val="0.23175"/>
          <c:h val="0.53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3275"/>
          <c:w val="0.9185"/>
          <c:h val="0.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Copying!$B$5</c:f>
              <c:strCache>
                <c:ptCount val="1"/>
                <c:pt idx="0">
                  <c:v>No antivirus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Copying!$I$5</c:f>
              <c:numCache/>
            </c:numRef>
          </c:val>
        </c:ser>
        <c:ser>
          <c:idx val="1"/>
          <c:order val="1"/>
          <c:tx>
            <c:strRef>
              <c:f>Copying!$B$6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Copying!$I$6</c:f>
              <c:numCache/>
            </c:numRef>
          </c:val>
        </c:ser>
        <c:ser>
          <c:idx val="2"/>
          <c:order val="2"/>
          <c:tx>
            <c:strRef>
              <c:f>Copying!$B$7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Copying!$I$7</c:f>
              <c:numCache/>
            </c:numRef>
          </c:val>
        </c:ser>
        <c:ser>
          <c:idx val="3"/>
          <c:order val="3"/>
          <c:tx>
            <c:strRef>
              <c:f>Copying!$B$8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Copying!$I$8</c:f>
              <c:numCache/>
            </c:numRef>
          </c:val>
        </c:ser>
        <c:ser>
          <c:idx val="4"/>
          <c:order val="4"/>
          <c:tx>
            <c:strRef>
              <c:f>Copying!$B$9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Copying!$I$9</c:f>
              <c:numCache/>
            </c:numRef>
          </c:val>
        </c:ser>
        <c:ser>
          <c:idx val="5"/>
          <c:order val="5"/>
          <c:tx>
            <c:strRef>
              <c:f>Copying!$B$10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Copying!$I$10</c:f>
              <c:numCache/>
            </c:numRef>
          </c:val>
        </c:ser>
        <c:ser>
          <c:idx val="6"/>
          <c:order val="6"/>
          <c:tx>
            <c:strRef>
              <c:f>Copying!$B$11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Copying!$I$11</c:f>
              <c:numCache/>
            </c:numRef>
          </c:val>
        </c:ser>
        <c:ser>
          <c:idx val="7"/>
          <c:order val="7"/>
          <c:tx>
            <c:strRef>
              <c:f>Copying!$B$12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Copying!$I$12</c:f>
              <c:numCache/>
            </c:numRef>
          </c:val>
        </c:ser>
        <c:ser>
          <c:idx val="8"/>
          <c:order val="8"/>
          <c:tx>
            <c:strRef>
              <c:f>Copying!$B$13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Copying!$I$13</c:f>
              <c:numCache/>
            </c:numRef>
          </c:val>
        </c:ser>
        <c:ser>
          <c:idx val="9"/>
          <c:order val="9"/>
          <c:tx>
            <c:strRef>
              <c:f>Copying!$B$14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Copying!$I$14</c:f>
              <c:numCache/>
            </c:numRef>
          </c:val>
        </c:ser>
        <c:ser>
          <c:idx val="10"/>
          <c:order val="10"/>
          <c:tx>
            <c:strRef>
              <c:f>Copying!$B$15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Copying!$I$15</c:f>
              <c:numCache/>
            </c:numRef>
          </c:val>
        </c:ser>
        <c:ser>
          <c:idx val="11"/>
          <c:order val="11"/>
          <c:tx>
            <c:strRef>
              <c:f>Copying!$B$16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Copying!$I$16</c:f>
              <c:numCache/>
            </c:numRef>
          </c:val>
        </c:ser>
        <c:ser>
          <c:idx val="12"/>
          <c:order val="12"/>
          <c:tx>
            <c:strRef>
              <c:f>Copying!$B$17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Copying!$I$17</c:f>
              <c:numCache/>
            </c:numRef>
          </c:val>
        </c:ser>
        <c:ser>
          <c:idx val="13"/>
          <c:order val="13"/>
          <c:tx>
            <c:strRef>
              <c:f>Copying!$B$18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Copying!$I$18</c:f>
              <c:numCache/>
            </c:numRef>
          </c:val>
        </c:ser>
        <c:ser>
          <c:idx val="14"/>
          <c:order val="14"/>
          <c:tx>
            <c:strRef>
              <c:f>Copying!$B$19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Copying!$I$19</c:f>
              <c:numCache/>
            </c:numRef>
          </c:val>
        </c:ser>
        <c:ser>
          <c:idx val="15"/>
          <c:order val="15"/>
          <c:tx>
            <c:strRef>
              <c:f>Copying!$B$20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Copying!$I$20</c:f>
              <c:numCache/>
            </c:numRef>
          </c:val>
        </c:ser>
        <c:overlap val="-20"/>
        <c:gapWidth val="110"/>
        <c:axId val="21093455"/>
        <c:axId val="28897296"/>
      </c:barChart>
      <c:catAx>
        <c:axId val="2109345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897296"/>
        <c:crosses val="autoZero"/>
        <c:auto val="1"/>
        <c:lblOffset val="100"/>
        <c:noMultiLvlLbl val="0"/>
      </c:catAx>
      <c:valAx>
        <c:axId val="28897296"/>
        <c:scaling>
          <c:orientation val="minMax"/>
          <c:max val="0.009722222222222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Время [час:мин]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093455"/>
        <c:crossesAt val="1"/>
        <c:crossBetween val="between"/>
        <c:dispUnits/>
        <c:majorUnit val="0.001388888888888889"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1555"/>
          <c:y val="0.7595"/>
          <c:w val="0.824"/>
          <c:h val="0.22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35"/>
          <c:w val="0.913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Copying!$B$6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Copying!$K$6</c:f>
              <c:numCache/>
            </c:numRef>
          </c:val>
        </c:ser>
        <c:ser>
          <c:idx val="1"/>
          <c:order val="1"/>
          <c:tx>
            <c:strRef>
              <c:f>Copying!$B$7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Copying!$K$7</c:f>
              <c:numCache/>
            </c:numRef>
          </c:val>
        </c:ser>
        <c:ser>
          <c:idx val="2"/>
          <c:order val="2"/>
          <c:tx>
            <c:strRef>
              <c:f>Copying!$B$8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Copying!$K$8</c:f>
              <c:numCache/>
            </c:numRef>
          </c:val>
        </c:ser>
        <c:ser>
          <c:idx val="3"/>
          <c:order val="3"/>
          <c:tx>
            <c:strRef>
              <c:f>Copying!$B$9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Copying!$K$9</c:f>
              <c:numCache/>
            </c:numRef>
          </c:val>
        </c:ser>
        <c:ser>
          <c:idx val="4"/>
          <c:order val="4"/>
          <c:tx>
            <c:strRef>
              <c:f>Copying!$B$10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Copying!$K$10</c:f>
              <c:numCache/>
            </c:numRef>
          </c:val>
        </c:ser>
        <c:ser>
          <c:idx val="5"/>
          <c:order val="5"/>
          <c:tx>
            <c:strRef>
              <c:f>Copying!$B$11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Copying!$K$11</c:f>
              <c:numCache/>
            </c:numRef>
          </c:val>
        </c:ser>
        <c:ser>
          <c:idx val="6"/>
          <c:order val="6"/>
          <c:tx>
            <c:strRef>
              <c:f>Copying!$B$12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Copying!$K$12</c:f>
              <c:numCache/>
            </c:numRef>
          </c:val>
        </c:ser>
        <c:ser>
          <c:idx val="7"/>
          <c:order val="7"/>
          <c:tx>
            <c:strRef>
              <c:f>Copying!$B$13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Copying!$K$13</c:f>
              <c:numCache/>
            </c:numRef>
          </c:val>
        </c:ser>
        <c:ser>
          <c:idx val="8"/>
          <c:order val="8"/>
          <c:tx>
            <c:strRef>
              <c:f>Copying!$B$14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Copying!$K$14</c:f>
              <c:numCache/>
            </c:numRef>
          </c:val>
        </c:ser>
        <c:ser>
          <c:idx val="9"/>
          <c:order val="9"/>
          <c:tx>
            <c:strRef>
              <c:f>Copying!$B$15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Copying!$K$15</c:f>
              <c:numCache/>
            </c:numRef>
          </c:val>
        </c:ser>
        <c:ser>
          <c:idx val="10"/>
          <c:order val="10"/>
          <c:tx>
            <c:strRef>
              <c:f>Copying!$B$16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Copying!$K$16</c:f>
              <c:numCache/>
            </c:numRef>
          </c:val>
        </c:ser>
        <c:ser>
          <c:idx val="11"/>
          <c:order val="11"/>
          <c:tx>
            <c:strRef>
              <c:f>Copying!$B$17</c:f>
              <c:strCache>
                <c:ptCount val="1"/>
                <c:pt idx="0">
                  <c:v>F-Secure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Copying!$K$17</c:f>
              <c:numCache/>
            </c:numRef>
          </c:val>
        </c:ser>
        <c:ser>
          <c:idx val="12"/>
          <c:order val="12"/>
          <c:tx>
            <c:strRef>
              <c:f>Copying!$B$18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Copying!$K$18</c:f>
              <c:numCache/>
            </c:numRef>
          </c:val>
        </c:ser>
        <c:ser>
          <c:idx val="13"/>
          <c:order val="13"/>
          <c:tx>
            <c:strRef>
              <c:f>Copying!$B$19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Copying!$K$19</c:f>
              <c:numCache/>
            </c:numRef>
          </c:val>
        </c:ser>
        <c:ser>
          <c:idx val="14"/>
          <c:order val="14"/>
          <c:tx>
            <c:strRef>
              <c:f>Copying!$B$20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Copying!$K$20</c:f>
              <c:numCache/>
            </c:numRef>
          </c:val>
        </c:ser>
        <c:overlap val="-20"/>
        <c:gapWidth val="110"/>
        <c:axId val="66384913"/>
        <c:axId val="20052050"/>
      </c:barChart>
      <c:catAx>
        <c:axId val="6638491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052050"/>
        <c:crosses val="autoZero"/>
        <c:auto val="1"/>
        <c:lblOffset val="100"/>
        <c:noMultiLvlLbl val="0"/>
      </c:catAx>
      <c:valAx>
        <c:axId val="20052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Относительно эталона [%]_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8491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14775"/>
          <c:y val="0.76"/>
          <c:w val="0.8225"/>
          <c:h val="0.22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5"/>
          <c:w val="0.983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tx>
            <c:v>Время сканирования</c:v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5400000" scaled="1"/>
            </a:gra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'Scanning '!$B$23:$B$37</c:f>
              <c:strCache/>
            </c:strRef>
          </c:cat>
          <c:val>
            <c:numRef>
              <c:f>'Scanning '!$C$23:$C$37</c:f>
              <c:numCache/>
            </c:numRef>
          </c:val>
        </c:ser>
        <c:axId val="28314835"/>
        <c:axId val="28524948"/>
      </c:barChart>
      <c:catAx>
        <c:axId val="28314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24948"/>
        <c:crosses val="autoZero"/>
        <c:auto val="1"/>
        <c:lblOffset val="100"/>
        <c:noMultiLvlLbl val="0"/>
      </c:catAx>
      <c:valAx>
        <c:axId val="28524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Время
 [h:mm:sec]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148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FFFFCC"/>
            </a:gs>
            <a:gs pos="100000">
              <a:srgbClr val="75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24"/>
          <c:w val="0.917"/>
          <c:h val="0.7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'Scanning '!$B$23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'!$C$23</c:f>
              <c:numCache/>
            </c:numRef>
          </c:val>
        </c:ser>
        <c:ser>
          <c:idx val="1"/>
          <c:order val="1"/>
          <c:tx>
            <c:strRef>
              <c:f>'Scanning '!$B$24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'!$C$24</c:f>
              <c:numCache/>
            </c:numRef>
          </c:val>
        </c:ser>
        <c:ser>
          <c:idx val="2"/>
          <c:order val="2"/>
          <c:tx>
            <c:strRef>
              <c:f>'Scanning '!$B$25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'!$C$25</c:f>
              <c:numCache/>
            </c:numRef>
          </c:val>
        </c:ser>
        <c:ser>
          <c:idx val="3"/>
          <c:order val="3"/>
          <c:tx>
            <c:strRef>
              <c:f>'Scanning '!$B$26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'!$C$26</c:f>
              <c:numCache/>
            </c:numRef>
          </c:val>
        </c:ser>
        <c:ser>
          <c:idx val="4"/>
          <c:order val="4"/>
          <c:tx>
            <c:strRef>
              <c:f>'Scanning '!$B$27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'!$C$27</c:f>
              <c:numCache/>
            </c:numRef>
          </c:val>
        </c:ser>
        <c:ser>
          <c:idx val="5"/>
          <c:order val="5"/>
          <c:tx>
            <c:strRef>
              <c:f>'Scanning '!$B$28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'!$C$28</c:f>
              <c:numCache/>
            </c:numRef>
          </c:val>
        </c:ser>
        <c:ser>
          <c:idx val="6"/>
          <c:order val="6"/>
          <c:tx>
            <c:strRef>
              <c:f>'Scanning '!$B$29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'!$C$29</c:f>
              <c:numCache/>
            </c:numRef>
          </c:val>
        </c:ser>
        <c:ser>
          <c:idx val="7"/>
          <c:order val="7"/>
          <c:tx>
            <c:strRef>
              <c:f>'Scanning '!$B$30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'!$C$30</c:f>
              <c:numCache/>
            </c:numRef>
          </c:val>
        </c:ser>
        <c:ser>
          <c:idx val="8"/>
          <c:order val="8"/>
          <c:tx>
            <c:strRef>
              <c:f>'Scanning '!$B$31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'!$C$31</c:f>
              <c:numCache/>
            </c:numRef>
          </c:val>
        </c:ser>
        <c:ser>
          <c:idx val="9"/>
          <c:order val="9"/>
          <c:tx>
            <c:strRef>
              <c:f>'Scanning '!$B$32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'!$C$32</c:f>
              <c:numCache/>
            </c:numRef>
          </c:val>
        </c:ser>
        <c:ser>
          <c:idx val="10"/>
          <c:order val="10"/>
          <c:tx>
            <c:strRef>
              <c:f>'Scanning '!$B$33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'!$C$33</c:f>
              <c:numCache/>
            </c:numRef>
          </c:val>
        </c:ser>
        <c:ser>
          <c:idx val="11"/>
          <c:order val="11"/>
          <c:tx>
            <c:strRef>
              <c:f>'Scanning '!$B$34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'!$C$34</c:f>
              <c:numCache/>
            </c:numRef>
          </c:val>
        </c:ser>
        <c:ser>
          <c:idx val="12"/>
          <c:order val="12"/>
          <c:tx>
            <c:strRef>
              <c:f>'Scanning '!$B$35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'!$C$35</c:f>
              <c:numCache/>
            </c:numRef>
          </c:val>
        </c:ser>
        <c:ser>
          <c:idx val="13"/>
          <c:order val="13"/>
          <c:tx>
            <c:strRef>
              <c:f>'Scanning '!$B$36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'!$C$36</c:f>
              <c:numCache/>
            </c:numRef>
          </c:val>
        </c:ser>
        <c:ser>
          <c:idx val="14"/>
          <c:order val="14"/>
          <c:tx>
            <c:strRef>
              <c:f>'Scanning '!$B$37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'!$C$37</c:f>
              <c:numCache/>
            </c:numRef>
          </c:val>
        </c:ser>
        <c:overlap val="-20"/>
        <c:gapWidth val="110"/>
        <c:axId val="42182293"/>
        <c:axId val="57494486"/>
      </c:barChart>
      <c:catAx>
        <c:axId val="4218229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494486"/>
        <c:crosses val="autoZero"/>
        <c:auto val="1"/>
        <c:lblOffset val="100"/>
        <c:noMultiLvlLbl val="0"/>
      </c:catAx>
      <c:valAx>
        <c:axId val="57494486"/>
        <c:scaling>
          <c:orientation val="minMax"/>
          <c:max val="0.004861111111111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Время [часы:мин]</a:t>
                </a:r>
              </a:p>
            </c:rich>
          </c:tx>
          <c:layout>
            <c:manualLayout>
              <c:xMode val="factor"/>
              <c:yMode val="factor"/>
              <c:x val="0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182293"/>
        <c:crossesAt val="1"/>
        <c:crossBetween val="between"/>
        <c:dispUnits/>
        <c:majorUnit val="0.000694444444444444"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1145"/>
          <c:y val="0.799"/>
          <c:w val="0.85625"/>
          <c:h val="0.17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1675"/>
          <c:w val="0.91925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'Scanning '!$B$23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'!$P$15</c:f>
              <c:numCache/>
            </c:numRef>
          </c:val>
        </c:ser>
        <c:ser>
          <c:idx val="1"/>
          <c:order val="1"/>
          <c:tx>
            <c:strRef>
              <c:f>'Scanning '!$B$24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'!$P$7</c:f>
              <c:numCache/>
            </c:numRef>
          </c:val>
        </c:ser>
        <c:ser>
          <c:idx val="2"/>
          <c:order val="2"/>
          <c:tx>
            <c:strRef>
              <c:f>'Scanning '!$B$25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'!$P$9</c:f>
              <c:numCache/>
            </c:numRef>
          </c:val>
        </c:ser>
        <c:ser>
          <c:idx val="3"/>
          <c:order val="3"/>
          <c:tx>
            <c:strRef>
              <c:f>'Scanning '!$B$26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'!$P$17</c:f>
              <c:numCache/>
            </c:numRef>
          </c:val>
        </c:ser>
        <c:ser>
          <c:idx val="4"/>
          <c:order val="4"/>
          <c:tx>
            <c:strRef>
              <c:f>'Scanning '!$B$27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'!$P$18</c:f>
              <c:numCache/>
            </c:numRef>
          </c:val>
        </c:ser>
        <c:ser>
          <c:idx val="5"/>
          <c:order val="5"/>
          <c:tx>
            <c:strRef>
              <c:f>'Scanning '!$B$28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'!$P$5</c:f>
              <c:numCache/>
            </c:numRef>
          </c:val>
        </c:ser>
        <c:ser>
          <c:idx val="6"/>
          <c:order val="6"/>
          <c:tx>
            <c:strRef>
              <c:f>'Scanning '!$B$29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'!$P$16</c:f>
              <c:numCache/>
            </c:numRef>
          </c:val>
        </c:ser>
        <c:ser>
          <c:idx val="7"/>
          <c:order val="7"/>
          <c:tx>
            <c:strRef>
              <c:f>'Scanning '!$B$30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'!$P$11</c:f>
              <c:numCache/>
            </c:numRef>
          </c:val>
        </c:ser>
        <c:ser>
          <c:idx val="8"/>
          <c:order val="8"/>
          <c:tx>
            <c:strRef>
              <c:f>'Scanning '!$B$31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'!$P$10</c:f>
              <c:numCache/>
            </c:numRef>
          </c:val>
        </c:ser>
        <c:ser>
          <c:idx val="9"/>
          <c:order val="9"/>
          <c:tx>
            <c:strRef>
              <c:f>'Scanning '!$B$32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'!$P$14</c:f>
              <c:numCache/>
            </c:numRef>
          </c:val>
        </c:ser>
        <c:ser>
          <c:idx val="10"/>
          <c:order val="10"/>
          <c:tx>
            <c:strRef>
              <c:f>'Scanning '!$B$33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'!$P$13</c:f>
              <c:numCache/>
            </c:numRef>
          </c:val>
        </c:ser>
        <c:ser>
          <c:idx val="11"/>
          <c:order val="11"/>
          <c:tx>
            <c:strRef>
              <c:f>'Scanning '!$B$34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'!$P$12</c:f>
              <c:numCache/>
            </c:numRef>
          </c:val>
        </c:ser>
        <c:ser>
          <c:idx val="12"/>
          <c:order val="12"/>
          <c:tx>
            <c:strRef>
              <c:f>'Scanning '!$B$35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'!$P$8</c:f>
              <c:numCache/>
            </c:numRef>
          </c:val>
        </c:ser>
        <c:ser>
          <c:idx val="13"/>
          <c:order val="13"/>
          <c:tx>
            <c:strRef>
              <c:f>'Scanning '!$B$36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'!$P$6</c:f>
              <c:numCache/>
            </c:numRef>
          </c:val>
        </c:ser>
        <c:ser>
          <c:idx val="14"/>
          <c:order val="14"/>
          <c:tx>
            <c:strRef>
              <c:f>'Scanning '!$B$37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'!$P$19</c:f>
              <c:numCache/>
            </c:numRef>
          </c:val>
        </c:ser>
        <c:overlap val="-20"/>
        <c:gapWidth val="110"/>
        <c:axId val="46154071"/>
        <c:axId val="47224600"/>
      </c:barChart>
      <c:catAx>
        <c:axId val="46154071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224600"/>
        <c:crosses val="autoZero"/>
        <c:auto val="1"/>
        <c:lblOffset val="100"/>
        <c:noMultiLvlLbl val="0"/>
      </c:catAx>
      <c:valAx>
        <c:axId val="47224600"/>
        <c:scaling>
          <c:orientation val="minMax"/>
          <c:max val="0.004861111111111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Время [часы:мин]</a:t>
                </a:r>
              </a:p>
            </c:rich>
          </c:tx>
          <c:layout>
            <c:manualLayout>
              <c:xMode val="factor"/>
              <c:yMode val="factor"/>
              <c:x val="0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54071"/>
        <c:crossesAt val="1"/>
        <c:crossBetween val="between"/>
        <c:dispUnits/>
        <c:majorUnit val="0.000694444444444444"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1125"/>
          <c:y val="0.7995"/>
          <c:w val="0.8605"/>
          <c:h val="0.17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705"/>
          <c:w val="0.92875"/>
          <c:h val="0.7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Downloading!$B$5</c:f>
              <c:strCache>
                <c:ptCount val="1"/>
                <c:pt idx="0">
                  <c:v>No antivirus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Downloading!$C$5</c:f>
              <c:numCache/>
            </c:numRef>
          </c:val>
        </c:ser>
        <c:ser>
          <c:idx val="1"/>
          <c:order val="1"/>
          <c:tx>
            <c:strRef>
              <c:f>Downloading!$B$6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Downloading!$C$6</c:f>
              <c:numCache/>
            </c:numRef>
          </c:val>
        </c:ser>
        <c:ser>
          <c:idx val="2"/>
          <c:order val="2"/>
          <c:tx>
            <c:strRef>
              <c:f>Downloading!$B$7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Downloading!$C$7</c:f>
              <c:numCache/>
            </c:numRef>
          </c:val>
        </c:ser>
        <c:ser>
          <c:idx val="3"/>
          <c:order val="3"/>
          <c:tx>
            <c:strRef>
              <c:f>Downloading!$B$8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Downloading!$C$8</c:f>
              <c:numCache/>
            </c:numRef>
          </c:val>
        </c:ser>
        <c:ser>
          <c:idx val="4"/>
          <c:order val="4"/>
          <c:tx>
            <c:strRef>
              <c:f>Downloading!$B$9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Downloading!$C$9</c:f>
              <c:numCache/>
            </c:numRef>
          </c:val>
        </c:ser>
        <c:ser>
          <c:idx val="5"/>
          <c:order val="5"/>
          <c:tx>
            <c:strRef>
              <c:f>Downloading!$B$10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Downloading!$C$10</c:f>
              <c:numCache/>
            </c:numRef>
          </c:val>
        </c:ser>
        <c:ser>
          <c:idx val="6"/>
          <c:order val="6"/>
          <c:tx>
            <c:strRef>
              <c:f>Downloading!$B$11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Downloading!$C$11</c:f>
              <c:numCache/>
            </c:numRef>
          </c:val>
        </c:ser>
        <c:ser>
          <c:idx val="7"/>
          <c:order val="7"/>
          <c:tx>
            <c:strRef>
              <c:f>Downloading!$B$12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Downloading!$C$12</c:f>
              <c:numCache/>
            </c:numRef>
          </c:val>
        </c:ser>
        <c:ser>
          <c:idx val="8"/>
          <c:order val="8"/>
          <c:tx>
            <c:strRef>
              <c:f>Downloading!$B$13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Downloading!$C$13</c:f>
              <c:numCache/>
            </c:numRef>
          </c:val>
        </c:ser>
        <c:ser>
          <c:idx val="9"/>
          <c:order val="9"/>
          <c:tx>
            <c:strRef>
              <c:f>Downloading!$B$14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Downloading!$C$14</c:f>
              <c:numCache/>
            </c:numRef>
          </c:val>
        </c:ser>
        <c:ser>
          <c:idx val="10"/>
          <c:order val="10"/>
          <c:tx>
            <c:strRef>
              <c:f>Downloading!$B$15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val>
            <c:numRef>
              <c:f>Downloading!$C$15</c:f>
              <c:numCache/>
            </c:numRef>
          </c:val>
        </c:ser>
        <c:ser>
          <c:idx val="11"/>
          <c:order val="11"/>
          <c:tx>
            <c:strRef>
              <c:f>Downloading!$B$16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Downloading!$C$16</c:f>
              <c:numCache/>
            </c:numRef>
          </c:val>
        </c:ser>
        <c:ser>
          <c:idx val="12"/>
          <c:order val="12"/>
          <c:tx>
            <c:strRef>
              <c:f>Downloading!$B$17</c:f>
              <c:strCache>
                <c:ptCount val="1"/>
                <c:pt idx="0">
                  <c:v>Sophos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</c:spPr>
          </c:dPt>
          <c:val>
            <c:numRef>
              <c:f>Downloading!$C$17</c:f>
              <c:numCache/>
            </c:numRef>
          </c:val>
        </c:ser>
        <c:ser>
          <c:idx val="13"/>
          <c:order val="13"/>
          <c:tx>
            <c:strRef>
              <c:f>Downloading!$B$18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Downloading!$C$18</c:f>
              <c:numCache/>
            </c:numRef>
          </c:val>
        </c:ser>
        <c:ser>
          <c:idx val="14"/>
          <c:order val="14"/>
          <c:tx>
            <c:strRef>
              <c:f>Downloading!$B$19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Downloading!$C$19</c:f>
              <c:numCache/>
            </c:numRef>
          </c:val>
        </c:ser>
        <c:ser>
          <c:idx val="15"/>
          <c:order val="15"/>
          <c:tx>
            <c:strRef>
              <c:f>Downloading!$B$20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Downloading!$C$20</c:f>
              <c:numCache/>
            </c:numRef>
          </c:val>
        </c:ser>
        <c:overlap val="-30"/>
        <c:axId val="49700121"/>
        <c:axId val="9282394"/>
      </c:barChart>
      <c:catAx>
        <c:axId val="49700121"/>
        <c:scaling>
          <c:orientation val="minMax"/>
        </c:scaling>
        <c:axPos val="b"/>
        <c:delete val="1"/>
        <c:majorTickMark val="out"/>
        <c:minorTickMark val="none"/>
        <c:tickLblPos val="nextTo"/>
        <c:crossAx val="9282394"/>
        <c:crosses val="autoZero"/>
        <c:auto val="1"/>
        <c:lblOffset val="100"/>
        <c:noMultiLvlLbl val="0"/>
      </c:catAx>
      <c:valAx>
        <c:axId val="9282394"/>
        <c:scaling>
          <c:orientation val="minMax"/>
          <c:max val="0.013541666666666667"/>
          <c:min val="0.01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Время [час:мин:сек]_ 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[$-F400]h:mm:ss\ AM/P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700121"/>
        <c:crossesAt val="1"/>
        <c:crossBetween val="between"/>
        <c:dispUnits/>
        <c:majorUnit val="0.000115740740740741"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875"/>
          <c:y val="0.7925"/>
          <c:w val="0.85375"/>
          <c:h val="0.18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2.png" /><Relationship Id="rId7" Type="http://schemas.openxmlformats.org/officeDocument/2006/relationships/image" Target="../media/image13.png" /><Relationship Id="rId8" Type="http://schemas.openxmlformats.org/officeDocument/2006/relationships/image" Target="../media/image15.png" /><Relationship Id="rId9" Type="http://schemas.openxmlformats.org/officeDocument/2006/relationships/image" Target="../media/image16.png" /><Relationship Id="rId10" Type="http://schemas.openxmlformats.org/officeDocument/2006/relationships/image" Target="../media/image17.png" /><Relationship Id="rId11" Type="http://schemas.openxmlformats.org/officeDocument/2006/relationships/image" Target="../media/image18.png" /><Relationship Id="rId12" Type="http://schemas.openxmlformats.org/officeDocument/2006/relationships/image" Target="../media/image19.png" /><Relationship Id="rId13" Type="http://schemas.openxmlformats.org/officeDocument/2006/relationships/image" Target="../media/image20.png" /><Relationship Id="rId14" Type="http://schemas.openxmlformats.org/officeDocument/2006/relationships/image" Target="../media/image11.png" /><Relationship Id="rId15" Type="http://schemas.openxmlformats.org/officeDocument/2006/relationships/image" Target="../media/image14.png" /><Relationship Id="rId16" Type="http://schemas.openxmlformats.org/officeDocument/2006/relationships/image" Target="../media/image2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11</xdr:row>
      <xdr:rowOff>66675</xdr:rowOff>
    </xdr:from>
    <xdr:to>
      <xdr:col>3</xdr:col>
      <xdr:colOff>1190625</xdr:colOff>
      <xdr:row>12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41910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3</xdr:row>
      <xdr:rowOff>95250</xdr:rowOff>
    </xdr:from>
    <xdr:to>
      <xdr:col>3</xdr:col>
      <xdr:colOff>1238250</xdr:colOff>
      <xdr:row>5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16287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7</xdr:row>
      <xdr:rowOff>57150</xdr:rowOff>
    </xdr:from>
    <xdr:to>
      <xdr:col>3</xdr:col>
      <xdr:colOff>1228725</xdr:colOff>
      <xdr:row>9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5600" y="29241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32</xdr:row>
      <xdr:rowOff>0</xdr:rowOff>
    </xdr:from>
    <xdr:to>
      <xdr:col>3</xdr:col>
      <xdr:colOff>1219200</xdr:colOff>
      <xdr:row>32</xdr:row>
      <xdr:rowOff>762000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113347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23</xdr:row>
      <xdr:rowOff>0</xdr:rowOff>
    </xdr:from>
    <xdr:to>
      <xdr:col>3</xdr:col>
      <xdr:colOff>1228725</xdr:colOff>
      <xdr:row>24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95600" y="86487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25</xdr:row>
      <xdr:rowOff>209550</xdr:rowOff>
    </xdr:from>
    <xdr:to>
      <xdr:col>3</xdr:col>
      <xdr:colOff>1219200</xdr:colOff>
      <xdr:row>30</xdr:row>
      <xdr:rowOff>180975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100774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46</xdr:row>
      <xdr:rowOff>571500</xdr:rowOff>
    </xdr:from>
    <xdr:to>
      <xdr:col>4</xdr:col>
      <xdr:colOff>1162050</xdr:colOff>
      <xdr:row>49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29125" y="181927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45</xdr:row>
      <xdr:rowOff>0</xdr:rowOff>
    </xdr:from>
    <xdr:to>
      <xdr:col>4</xdr:col>
      <xdr:colOff>1171575</xdr:colOff>
      <xdr:row>46</xdr:row>
      <xdr:rowOff>171450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38650" y="170307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42</xdr:row>
      <xdr:rowOff>0</xdr:rowOff>
    </xdr:from>
    <xdr:to>
      <xdr:col>4</xdr:col>
      <xdr:colOff>1181100</xdr:colOff>
      <xdr:row>43</xdr:row>
      <xdr:rowOff>352425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48175" y="158019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62</xdr:row>
      <xdr:rowOff>0</xdr:rowOff>
    </xdr:from>
    <xdr:to>
      <xdr:col>4</xdr:col>
      <xdr:colOff>1200150</xdr:colOff>
      <xdr:row>63</xdr:row>
      <xdr:rowOff>361950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67225" y="230028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65</xdr:row>
      <xdr:rowOff>0</xdr:rowOff>
    </xdr:from>
    <xdr:to>
      <xdr:col>4</xdr:col>
      <xdr:colOff>1200150</xdr:colOff>
      <xdr:row>68</xdr:row>
      <xdr:rowOff>47625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67225" y="242030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69</xdr:row>
      <xdr:rowOff>238125</xdr:rowOff>
    </xdr:from>
    <xdr:to>
      <xdr:col>4</xdr:col>
      <xdr:colOff>1257300</xdr:colOff>
      <xdr:row>71</xdr:row>
      <xdr:rowOff>219075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24375" y="253936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219075</xdr:rowOff>
    </xdr:from>
    <xdr:to>
      <xdr:col>1</xdr:col>
      <xdr:colOff>1143000</xdr:colOff>
      <xdr:row>0</xdr:row>
      <xdr:rowOff>1076325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219075"/>
          <a:ext cx="1143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22</xdr:row>
      <xdr:rowOff>19050</xdr:rowOff>
    </xdr:from>
    <xdr:to>
      <xdr:col>3</xdr:col>
      <xdr:colOff>1219200</xdr:colOff>
      <xdr:row>22</xdr:row>
      <xdr:rowOff>781050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73056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41</xdr:row>
      <xdr:rowOff>9525</xdr:rowOff>
    </xdr:from>
    <xdr:to>
      <xdr:col>4</xdr:col>
      <xdr:colOff>1181100</xdr:colOff>
      <xdr:row>41</xdr:row>
      <xdr:rowOff>771525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48175" y="144875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61</xdr:row>
      <xdr:rowOff>9525</xdr:rowOff>
    </xdr:from>
    <xdr:to>
      <xdr:col>4</xdr:col>
      <xdr:colOff>1181100</xdr:colOff>
      <xdr:row>61</xdr:row>
      <xdr:rowOff>771525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48175" y="216598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33</xdr:row>
      <xdr:rowOff>19050</xdr:rowOff>
    </xdr:from>
    <xdr:to>
      <xdr:col>2</xdr:col>
      <xdr:colOff>2524125</xdr:colOff>
      <xdr:row>61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886450"/>
          <a:ext cx="5095875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33</xdr:row>
      <xdr:rowOff>38100</xdr:rowOff>
    </xdr:from>
    <xdr:to>
      <xdr:col>7</xdr:col>
      <xdr:colOff>333375</xdr:colOff>
      <xdr:row>57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5905500"/>
          <a:ext cx="3562350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58</xdr:row>
      <xdr:rowOff>0</xdr:rowOff>
    </xdr:from>
    <xdr:to>
      <xdr:col>8</xdr:col>
      <xdr:colOff>485775</xdr:colOff>
      <xdr:row>80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9915525"/>
          <a:ext cx="401002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62</xdr:row>
      <xdr:rowOff>85725</xdr:rowOff>
    </xdr:from>
    <xdr:to>
      <xdr:col>3</xdr:col>
      <xdr:colOff>314325</xdr:colOff>
      <xdr:row>78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10648950"/>
          <a:ext cx="54197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79</xdr:row>
      <xdr:rowOff>28575</xdr:rowOff>
    </xdr:from>
    <xdr:to>
      <xdr:col>3</xdr:col>
      <xdr:colOff>333375</xdr:colOff>
      <xdr:row>98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1950" y="13344525"/>
          <a:ext cx="542925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0</xdr:rowOff>
    </xdr:from>
    <xdr:to>
      <xdr:col>4</xdr:col>
      <xdr:colOff>285750</xdr:colOff>
      <xdr:row>46</xdr:row>
      <xdr:rowOff>114300</xdr:rowOff>
    </xdr:to>
    <xdr:grpSp>
      <xdr:nvGrpSpPr>
        <xdr:cNvPr id="1" name="Group 5"/>
        <xdr:cNvGrpSpPr>
          <a:grpSpLocks/>
        </xdr:cNvGrpSpPr>
      </xdr:nvGrpSpPr>
      <xdr:grpSpPr>
        <a:xfrm>
          <a:off x="228600" y="3390900"/>
          <a:ext cx="5114925" cy="4000500"/>
          <a:chOff x="24" y="356"/>
          <a:chExt cx="537" cy="42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24" y="356"/>
          <a:ext cx="537" cy="42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27" y="754"/>
            <a:ext cx="14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© Anti-Malware.ru, 2008</a:t>
            </a:r>
          </a:p>
        </xdr:txBody>
      </xdr:sp>
    </xdr:grpSp>
    <xdr:clientData/>
  </xdr:twoCellAnchor>
  <xdr:twoCellAnchor>
    <xdr:from>
      <xdr:col>4</xdr:col>
      <xdr:colOff>428625</xdr:colOff>
      <xdr:row>22</xdr:row>
      <xdr:rowOff>28575</xdr:rowOff>
    </xdr:from>
    <xdr:to>
      <xdr:col>9</xdr:col>
      <xdr:colOff>123825</xdr:colOff>
      <xdr:row>46</xdr:row>
      <xdr:rowOff>142875</xdr:rowOff>
    </xdr:to>
    <xdr:grpSp>
      <xdr:nvGrpSpPr>
        <xdr:cNvPr id="4" name="Group 6"/>
        <xdr:cNvGrpSpPr>
          <a:grpSpLocks/>
        </xdr:cNvGrpSpPr>
      </xdr:nvGrpSpPr>
      <xdr:grpSpPr>
        <a:xfrm>
          <a:off x="5486400" y="3419475"/>
          <a:ext cx="5076825" cy="4000500"/>
          <a:chOff x="576" y="359"/>
          <a:chExt cx="533" cy="420"/>
        </a:xfrm>
        <a:solidFill>
          <a:srgbClr val="FFFFFF"/>
        </a:solidFill>
      </xdr:grpSpPr>
      <xdr:graphicFrame>
        <xdr:nvGraphicFramePr>
          <xdr:cNvPr id="5" name="Chart 2"/>
          <xdr:cNvGraphicFramePr/>
        </xdr:nvGraphicFramePr>
        <xdr:xfrm>
          <a:off x="576" y="359"/>
          <a:ext cx="533" cy="42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TextBox 4"/>
          <xdr:cNvSpPr txBox="1">
            <a:spLocks noChangeArrowheads="1"/>
          </xdr:cNvSpPr>
        </xdr:nvSpPr>
        <xdr:spPr>
          <a:xfrm>
            <a:off x="579" y="756"/>
            <a:ext cx="14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© Anti-Malware.ru, 2008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2</xdr:row>
      <xdr:rowOff>19050</xdr:rowOff>
    </xdr:from>
    <xdr:to>
      <xdr:col>12</xdr:col>
      <xdr:colOff>447675</xdr:colOff>
      <xdr:row>28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7277100" y="333375"/>
          <a:ext cx="5305425" cy="4438650"/>
          <a:chOff x="764" y="35"/>
          <a:chExt cx="557" cy="466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764" y="35"/>
          <a:ext cx="557" cy="46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4"/>
          <xdr:cNvSpPr txBox="1">
            <a:spLocks noChangeArrowheads="1"/>
          </xdr:cNvSpPr>
        </xdr:nvSpPr>
        <xdr:spPr>
          <a:xfrm>
            <a:off x="1161" y="328"/>
            <a:ext cx="14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© Anti-Malware.ru, 2008</a:t>
            </a:r>
          </a:p>
        </xdr:txBody>
      </xdr:sp>
    </xdr:grp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0.69825</cdr:x>
      <cdr:y>0.7115</cdr:y>
    </cdr:from>
    <cdr:to>
      <cdr:x>0.971</cdr:x>
      <cdr:y>0.75675</cdr:y>
    </cdr:to>
    <cdr:sp>
      <cdr:nvSpPr>
        <cdr:cNvPr id="1" name="TextBox 1"/>
        <cdr:cNvSpPr txBox="1">
          <a:spLocks noChangeArrowheads="1"/>
        </cdr:cNvSpPr>
      </cdr:nvSpPr>
      <cdr:spPr>
        <a:xfrm>
          <a:off x="3657600" y="3133725"/>
          <a:ext cx="1428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41</xdr:row>
      <xdr:rowOff>47625</xdr:rowOff>
    </xdr:from>
    <xdr:to>
      <xdr:col>5</xdr:col>
      <xdr:colOff>95250</xdr:colOff>
      <xdr:row>68</xdr:row>
      <xdr:rowOff>66675</xdr:rowOff>
    </xdr:to>
    <xdr:graphicFrame>
      <xdr:nvGraphicFramePr>
        <xdr:cNvPr id="1" name="Chart 7"/>
        <xdr:cNvGraphicFramePr/>
      </xdr:nvGraphicFramePr>
      <xdr:xfrm>
        <a:off x="247650" y="6734175"/>
        <a:ext cx="52292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41</xdr:row>
      <xdr:rowOff>47625</xdr:rowOff>
    </xdr:from>
    <xdr:to>
      <xdr:col>11</xdr:col>
      <xdr:colOff>685800</xdr:colOff>
      <xdr:row>68</xdr:row>
      <xdr:rowOff>76200</xdr:rowOff>
    </xdr:to>
    <xdr:graphicFrame>
      <xdr:nvGraphicFramePr>
        <xdr:cNvPr id="2" name="Chart 8"/>
        <xdr:cNvGraphicFramePr/>
      </xdr:nvGraphicFramePr>
      <xdr:xfrm>
        <a:off x="6334125" y="6734175"/>
        <a:ext cx="523875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257175</xdr:colOff>
      <xdr:row>60</xdr:row>
      <xdr:rowOff>76200</xdr:rowOff>
    </xdr:from>
    <xdr:ext cx="1409700" cy="200025"/>
    <xdr:sp>
      <xdr:nvSpPr>
        <xdr:cNvPr id="3" name="TextBox 9"/>
        <xdr:cNvSpPr txBox="1">
          <a:spLocks noChangeArrowheads="1"/>
        </xdr:cNvSpPr>
      </xdr:nvSpPr>
      <xdr:spPr>
        <a:xfrm>
          <a:off x="3895725" y="9848850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49</xdr:row>
      <xdr:rowOff>19050</xdr:rowOff>
    </xdr:from>
    <xdr:to>
      <xdr:col>9</xdr:col>
      <xdr:colOff>923925</xdr:colOff>
      <xdr:row>76</xdr:row>
      <xdr:rowOff>57150</xdr:rowOff>
    </xdr:to>
    <xdr:graphicFrame>
      <xdr:nvGraphicFramePr>
        <xdr:cNvPr id="1" name="Chart 1"/>
        <xdr:cNvGraphicFramePr/>
      </xdr:nvGraphicFramePr>
      <xdr:xfrm>
        <a:off x="1457325" y="7886700"/>
        <a:ext cx="79152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409575</xdr:colOff>
      <xdr:row>21</xdr:row>
      <xdr:rowOff>85725</xdr:rowOff>
    </xdr:from>
    <xdr:to>
      <xdr:col>9</xdr:col>
      <xdr:colOff>714375</xdr:colOff>
      <xdr:row>46</xdr:row>
      <xdr:rowOff>47625</xdr:rowOff>
    </xdr:to>
    <xdr:graphicFrame>
      <xdr:nvGraphicFramePr>
        <xdr:cNvPr id="2" name="Chart 2"/>
        <xdr:cNvGraphicFramePr/>
      </xdr:nvGraphicFramePr>
      <xdr:xfrm>
        <a:off x="4171950" y="3362325"/>
        <a:ext cx="49911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180975</xdr:colOff>
      <xdr:row>21</xdr:row>
      <xdr:rowOff>114300</xdr:rowOff>
    </xdr:from>
    <xdr:to>
      <xdr:col>15</xdr:col>
      <xdr:colOff>542925</xdr:colOff>
      <xdr:row>46</xdr:row>
      <xdr:rowOff>85725</xdr:rowOff>
    </xdr:to>
    <xdr:graphicFrame>
      <xdr:nvGraphicFramePr>
        <xdr:cNvPr id="3" name="Chart 4"/>
        <xdr:cNvGraphicFramePr/>
      </xdr:nvGraphicFramePr>
      <xdr:xfrm>
        <a:off x="9563100" y="3390900"/>
        <a:ext cx="500062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8</xdr:col>
      <xdr:colOff>0</xdr:colOff>
      <xdr:row>39</xdr:row>
      <xdr:rowOff>104775</xdr:rowOff>
    </xdr:from>
    <xdr:ext cx="1409700" cy="200025"/>
    <xdr:sp>
      <xdr:nvSpPr>
        <xdr:cNvPr id="4" name="TextBox 5"/>
        <xdr:cNvSpPr txBox="1">
          <a:spLocks noChangeArrowheads="1"/>
        </xdr:cNvSpPr>
      </xdr:nvSpPr>
      <xdr:spPr>
        <a:xfrm>
          <a:off x="7572375" y="6353175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  <xdr:oneCellAnchor>
    <xdr:from>
      <xdr:col>8</xdr:col>
      <xdr:colOff>200025</xdr:colOff>
      <xdr:row>49</xdr:row>
      <xdr:rowOff>114300</xdr:rowOff>
    </xdr:from>
    <xdr:ext cx="1409700" cy="200025"/>
    <xdr:sp>
      <xdr:nvSpPr>
        <xdr:cNvPr id="5" name="TextBox 6"/>
        <xdr:cNvSpPr txBox="1">
          <a:spLocks noChangeArrowheads="1"/>
        </xdr:cNvSpPr>
      </xdr:nvSpPr>
      <xdr:spPr>
        <a:xfrm>
          <a:off x="7772400" y="7981950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  <xdr:oneCellAnchor>
    <xdr:from>
      <xdr:col>13</xdr:col>
      <xdr:colOff>790575</xdr:colOff>
      <xdr:row>39</xdr:row>
      <xdr:rowOff>142875</xdr:rowOff>
    </xdr:from>
    <xdr:ext cx="1409700" cy="200025"/>
    <xdr:sp>
      <xdr:nvSpPr>
        <xdr:cNvPr id="6" name="TextBox 7"/>
        <xdr:cNvSpPr txBox="1">
          <a:spLocks noChangeArrowheads="1"/>
        </xdr:cNvSpPr>
      </xdr:nvSpPr>
      <xdr:spPr>
        <a:xfrm>
          <a:off x="12982575" y="6391275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42</xdr:row>
      <xdr:rowOff>38100</xdr:rowOff>
    </xdr:from>
    <xdr:to>
      <xdr:col>5</xdr:col>
      <xdr:colOff>57150</xdr:colOff>
      <xdr:row>68</xdr:row>
      <xdr:rowOff>0</xdr:rowOff>
    </xdr:to>
    <xdr:graphicFrame>
      <xdr:nvGraphicFramePr>
        <xdr:cNvPr id="1" name="Chart 1"/>
        <xdr:cNvGraphicFramePr/>
      </xdr:nvGraphicFramePr>
      <xdr:xfrm>
        <a:off x="219075" y="6781800"/>
        <a:ext cx="52959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2</xdr:row>
      <xdr:rowOff>47625</xdr:rowOff>
    </xdr:from>
    <xdr:to>
      <xdr:col>11</xdr:col>
      <xdr:colOff>304800</xdr:colOff>
      <xdr:row>28</xdr:row>
      <xdr:rowOff>19050</xdr:rowOff>
    </xdr:to>
    <xdr:graphicFrame>
      <xdr:nvGraphicFramePr>
        <xdr:cNvPr id="2" name="Chart 2"/>
        <xdr:cNvGraphicFramePr/>
      </xdr:nvGraphicFramePr>
      <xdr:xfrm>
        <a:off x="7267575" y="419100"/>
        <a:ext cx="530542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219075</xdr:colOff>
      <xdr:row>43</xdr:row>
      <xdr:rowOff>9525</xdr:rowOff>
    </xdr:from>
    <xdr:ext cx="1409700" cy="200025"/>
    <xdr:sp>
      <xdr:nvSpPr>
        <xdr:cNvPr id="3" name="TextBox 3"/>
        <xdr:cNvSpPr txBox="1">
          <a:spLocks noChangeArrowheads="1"/>
        </xdr:cNvSpPr>
      </xdr:nvSpPr>
      <xdr:spPr>
        <a:xfrm>
          <a:off x="3886200" y="6915150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  <xdr:oneCellAnchor>
    <xdr:from>
      <xdr:col>9</xdr:col>
      <xdr:colOff>485775</xdr:colOff>
      <xdr:row>2</xdr:row>
      <xdr:rowOff>200025</xdr:rowOff>
    </xdr:from>
    <xdr:ext cx="1409700" cy="200025"/>
    <xdr:sp>
      <xdr:nvSpPr>
        <xdr:cNvPr id="4" name="TextBox 4"/>
        <xdr:cNvSpPr txBox="1">
          <a:spLocks noChangeArrowheads="1"/>
        </xdr:cNvSpPr>
      </xdr:nvSpPr>
      <xdr:spPr>
        <a:xfrm>
          <a:off x="10820400" y="571500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40</xdr:row>
      <xdr:rowOff>0</xdr:rowOff>
    </xdr:from>
    <xdr:to>
      <xdr:col>13</xdr:col>
      <xdr:colOff>2324100</xdr:colOff>
      <xdr:row>94</xdr:row>
      <xdr:rowOff>66675</xdr:rowOff>
    </xdr:to>
    <xdr:graphicFrame>
      <xdr:nvGraphicFramePr>
        <xdr:cNvPr id="1" name="Chart 1"/>
        <xdr:cNvGraphicFramePr/>
      </xdr:nvGraphicFramePr>
      <xdr:xfrm>
        <a:off x="8867775" y="6677025"/>
        <a:ext cx="2952750" cy="1099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41</xdr:row>
      <xdr:rowOff>9525</xdr:rowOff>
    </xdr:from>
    <xdr:to>
      <xdr:col>12</xdr:col>
      <xdr:colOff>9525</xdr:colOff>
      <xdr:row>57</xdr:row>
      <xdr:rowOff>742950</xdr:rowOff>
    </xdr:to>
    <xdr:graphicFrame>
      <xdr:nvGraphicFramePr>
        <xdr:cNvPr id="2" name="Chart 8"/>
        <xdr:cNvGraphicFramePr/>
      </xdr:nvGraphicFramePr>
      <xdr:xfrm>
        <a:off x="3733800" y="6858000"/>
        <a:ext cx="47720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390525</xdr:colOff>
      <xdr:row>59</xdr:row>
      <xdr:rowOff>9525</xdr:rowOff>
    </xdr:from>
    <xdr:to>
      <xdr:col>12</xdr:col>
      <xdr:colOff>0</xdr:colOff>
      <xdr:row>75</xdr:row>
      <xdr:rowOff>752475</xdr:rowOff>
    </xdr:to>
    <xdr:graphicFrame>
      <xdr:nvGraphicFramePr>
        <xdr:cNvPr id="3" name="Chart 9"/>
        <xdr:cNvGraphicFramePr/>
      </xdr:nvGraphicFramePr>
      <xdr:xfrm>
        <a:off x="3714750" y="10448925"/>
        <a:ext cx="4781550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390525</xdr:colOff>
      <xdr:row>77</xdr:row>
      <xdr:rowOff>38100</xdr:rowOff>
    </xdr:from>
    <xdr:to>
      <xdr:col>12</xdr:col>
      <xdr:colOff>9525</xdr:colOff>
      <xdr:row>93</xdr:row>
      <xdr:rowOff>790575</xdr:rowOff>
    </xdr:to>
    <xdr:graphicFrame>
      <xdr:nvGraphicFramePr>
        <xdr:cNvPr id="4" name="Chart 10"/>
        <xdr:cNvGraphicFramePr/>
      </xdr:nvGraphicFramePr>
      <xdr:xfrm>
        <a:off x="3714750" y="14077950"/>
        <a:ext cx="4791075" cy="3343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371475</xdr:colOff>
      <xdr:row>94</xdr:row>
      <xdr:rowOff>28575</xdr:rowOff>
    </xdr:from>
    <xdr:to>
      <xdr:col>12</xdr:col>
      <xdr:colOff>0</xdr:colOff>
      <xdr:row>111</xdr:row>
      <xdr:rowOff>619125</xdr:rowOff>
    </xdr:to>
    <xdr:graphicFrame>
      <xdr:nvGraphicFramePr>
        <xdr:cNvPr id="5" name="Chart 11"/>
        <xdr:cNvGraphicFramePr/>
      </xdr:nvGraphicFramePr>
      <xdr:xfrm>
        <a:off x="3695700" y="17630775"/>
        <a:ext cx="4800600" cy="3352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371475</xdr:colOff>
      <xdr:row>113</xdr:row>
      <xdr:rowOff>0</xdr:rowOff>
    </xdr:from>
    <xdr:to>
      <xdr:col>12</xdr:col>
      <xdr:colOff>9525</xdr:colOff>
      <xdr:row>133</xdr:row>
      <xdr:rowOff>123825</xdr:rowOff>
    </xdr:to>
    <xdr:graphicFrame>
      <xdr:nvGraphicFramePr>
        <xdr:cNvPr id="6" name="Chart 12"/>
        <xdr:cNvGraphicFramePr/>
      </xdr:nvGraphicFramePr>
      <xdr:xfrm>
        <a:off x="3695700" y="21193125"/>
        <a:ext cx="4810125" cy="3362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9</xdr:col>
      <xdr:colOff>152400</xdr:colOff>
      <xdr:row>55</xdr:row>
      <xdr:rowOff>0</xdr:rowOff>
    </xdr:from>
    <xdr:ext cx="1409700" cy="200025"/>
    <xdr:sp>
      <xdr:nvSpPr>
        <xdr:cNvPr id="7" name="TextBox 13"/>
        <xdr:cNvSpPr txBox="1">
          <a:spLocks noChangeArrowheads="1"/>
        </xdr:cNvSpPr>
      </xdr:nvSpPr>
      <xdr:spPr>
        <a:xfrm>
          <a:off x="6810375" y="9124950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  <xdr:oneCellAnchor>
    <xdr:from>
      <xdr:col>9</xdr:col>
      <xdr:colOff>161925</xdr:colOff>
      <xdr:row>73</xdr:row>
      <xdr:rowOff>9525</xdr:rowOff>
    </xdr:from>
    <xdr:ext cx="1409700" cy="190500"/>
    <xdr:sp>
      <xdr:nvSpPr>
        <xdr:cNvPr id="8" name="TextBox 14"/>
        <xdr:cNvSpPr txBox="1">
          <a:spLocks noChangeArrowheads="1"/>
        </xdr:cNvSpPr>
      </xdr:nvSpPr>
      <xdr:spPr>
        <a:xfrm>
          <a:off x="6819900" y="12725400"/>
          <a:ext cx="1409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  <xdr:oneCellAnchor>
    <xdr:from>
      <xdr:col>9</xdr:col>
      <xdr:colOff>152400</xdr:colOff>
      <xdr:row>91</xdr:row>
      <xdr:rowOff>57150</xdr:rowOff>
    </xdr:from>
    <xdr:ext cx="1409700" cy="180975"/>
    <xdr:sp>
      <xdr:nvSpPr>
        <xdr:cNvPr id="9" name="TextBox 15"/>
        <xdr:cNvSpPr txBox="1">
          <a:spLocks noChangeArrowheads="1"/>
        </xdr:cNvSpPr>
      </xdr:nvSpPr>
      <xdr:spPr>
        <a:xfrm>
          <a:off x="6810375" y="16373475"/>
          <a:ext cx="1409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  <xdr:oneCellAnchor>
    <xdr:from>
      <xdr:col>9</xdr:col>
      <xdr:colOff>142875</xdr:colOff>
      <xdr:row>108</xdr:row>
      <xdr:rowOff>28575</xdr:rowOff>
    </xdr:from>
    <xdr:ext cx="1409700" cy="190500"/>
    <xdr:sp>
      <xdr:nvSpPr>
        <xdr:cNvPr id="10" name="TextBox 16"/>
        <xdr:cNvSpPr txBox="1">
          <a:spLocks noChangeArrowheads="1"/>
        </xdr:cNvSpPr>
      </xdr:nvSpPr>
      <xdr:spPr>
        <a:xfrm>
          <a:off x="6800850" y="19916775"/>
          <a:ext cx="1409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  <xdr:oneCellAnchor>
    <xdr:from>
      <xdr:col>9</xdr:col>
      <xdr:colOff>152400</xdr:colOff>
      <xdr:row>127</xdr:row>
      <xdr:rowOff>19050</xdr:rowOff>
    </xdr:from>
    <xdr:ext cx="1409700" cy="190500"/>
    <xdr:sp>
      <xdr:nvSpPr>
        <xdr:cNvPr id="11" name="TextBox 17"/>
        <xdr:cNvSpPr txBox="1">
          <a:spLocks noChangeArrowheads="1"/>
        </xdr:cNvSpPr>
      </xdr:nvSpPr>
      <xdr:spPr>
        <a:xfrm>
          <a:off x="6810375" y="23488650"/>
          <a:ext cx="1409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  <xdr:oneCellAnchor>
    <xdr:from>
      <xdr:col>13</xdr:col>
      <xdr:colOff>704850</xdr:colOff>
      <xdr:row>93</xdr:row>
      <xdr:rowOff>723900</xdr:rowOff>
    </xdr:from>
    <xdr:ext cx="1409700" cy="200025"/>
    <xdr:sp>
      <xdr:nvSpPr>
        <xdr:cNvPr id="12" name="TextBox 18"/>
        <xdr:cNvSpPr txBox="1">
          <a:spLocks noChangeArrowheads="1"/>
        </xdr:cNvSpPr>
      </xdr:nvSpPr>
      <xdr:spPr>
        <a:xfrm>
          <a:off x="10201275" y="17354550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J83"/>
  <sheetViews>
    <sheetView tabSelected="1" workbookViewId="0" topLeftCell="A1">
      <selection activeCell="F5" sqref="F5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4.421875" style="0" customWidth="1"/>
    <col min="4" max="4" width="24.00390625" style="0" customWidth="1"/>
    <col min="5" max="5" width="23.8515625" style="20" customWidth="1"/>
    <col min="6" max="6" width="16.7109375" style="20" customWidth="1"/>
    <col min="7" max="7" width="10.57421875" style="20" customWidth="1"/>
    <col min="8" max="9" width="9.140625" style="20" customWidth="1"/>
  </cols>
  <sheetData>
    <row r="1" spans="3:8" ht="93.75" customHeight="1">
      <c r="C1" s="314" t="s">
        <v>174</v>
      </c>
      <c r="D1" s="314"/>
      <c r="E1" s="267" t="s">
        <v>149</v>
      </c>
      <c r="G1" s="267"/>
      <c r="H1" s="268"/>
    </row>
    <row r="2" ht="13.5" thickBot="1">
      <c r="B2" s="229" t="s">
        <v>187</v>
      </c>
    </row>
    <row r="3" spans="2:5" ht="13.5" thickBot="1">
      <c r="B3" s="265" t="s">
        <v>132</v>
      </c>
      <c r="C3" s="266" t="s">
        <v>135</v>
      </c>
      <c r="D3" s="266" t="s">
        <v>133</v>
      </c>
      <c r="E3" s="264" t="s">
        <v>150</v>
      </c>
    </row>
    <row r="4" spans="2:5" ht="26.25" customHeight="1">
      <c r="B4" s="239" t="s">
        <v>20</v>
      </c>
      <c r="C4" s="232">
        <v>36.13908872901677</v>
      </c>
      <c r="D4" s="311" t="s">
        <v>137</v>
      </c>
      <c r="E4" s="316" t="s">
        <v>155</v>
      </c>
    </row>
    <row r="5" spans="2:5" ht="26.25" customHeight="1">
      <c r="B5" s="240" t="s">
        <v>22</v>
      </c>
      <c r="C5" s="97">
        <v>37.95934680826767</v>
      </c>
      <c r="D5" s="312"/>
      <c r="E5" s="318"/>
    </row>
    <row r="6" spans="2:5" ht="26.25" customHeight="1">
      <c r="B6" s="240" t="s">
        <v>23</v>
      </c>
      <c r="C6" s="97">
        <v>39.95774808724447</v>
      </c>
      <c r="D6" s="312"/>
      <c r="E6" s="318"/>
    </row>
    <row r="7" spans="2:5" ht="26.25" customHeight="1" thickBot="1">
      <c r="B7" s="241" t="s">
        <v>19</v>
      </c>
      <c r="C7" s="101">
        <v>40.18956263560578</v>
      </c>
      <c r="D7" s="307"/>
      <c r="E7" s="318"/>
    </row>
    <row r="8" spans="2:7" ht="24.75" customHeight="1">
      <c r="B8" s="242" t="s">
        <v>18</v>
      </c>
      <c r="C8" s="232">
        <v>63.6713486353774</v>
      </c>
      <c r="D8" s="328" t="s">
        <v>138</v>
      </c>
      <c r="E8" s="316" t="s">
        <v>156</v>
      </c>
      <c r="F8" s="22"/>
      <c r="G8" s="22"/>
    </row>
    <row r="9" spans="2:7" ht="24.75" customHeight="1">
      <c r="B9" s="240" t="s">
        <v>192</v>
      </c>
      <c r="C9" s="97">
        <v>64.61687792623044</v>
      </c>
      <c r="D9" s="312"/>
      <c r="E9" s="318"/>
      <c r="F9" s="22"/>
      <c r="G9" s="22"/>
    </row>
    <row r="10" spans="2:7" ht="24.75" customHeight="1">
      <c r="B10" s="240" t="s">
        <v>32</v>
      </c>
      <c r="C10" s="97">
        <v>66.00890715998631</v>
      </c>
      <c r="D10" s="312"/>
      <c r="E10" s="318"/>
      <c r="F10" s="22"/>
      <c r="G10" s="22"/>
    </row>
    <row r="11" spans="2:7" ht="24.75" customHeight="1" thickBot="1">
      <c r="B11" s="240" t="s">
        <v>25</v>
      </c>
      <c r="C11" s="101">
        <v>72.19938335046248</v>
      </c>
      <c r="D11" s="329"/>
      <c r="E11" s="317"/>
      <c r="F11" s="22"/>
      <c r="G11" s="22"/>
    </row>
    <row r="12" spans="2:7" ht="34.5" customHeight="1">
      <c r="B12" s="240" t="s">
        <v>26</v>
      </c>
      <c r="C12" s="232">
        <v>102.49857257051495</v>
      </c>
      <c r="D12" s="330" t="s">
        <v>139</v>
      </c>
      <c r="E12" s="318" t="s">
        <v>157</v>
      </c>
      <c r="F12" s="22"/>
      <c r="G12" s="22"/>
    </row>
    <row r="13" spans="2:7" ht="34.5" customHeight="1">
      <c r="B13" s="240" t="s">
        <v>27</v>
      </c>
      <c r="C13" s="97">
        <v>121.036884777892</v>
      </c>
      <c r="D13" s="331"/>
      <c r="E13" s="318"/>
      <c r="F13" s="22"/>
      <c r="G13" s="22"/>
    </row>
    <row r="14" spans="2:5" ht="34.5" customHeight="1" thickBot="1">
      <c r="B14" s="240" t="s">
        <v>21</v>
      </c>
      <c r="C14" s="101">
        <v>143.98195729130975</v>
      </c>
      <c r="D14" s="332"/>
      <c r="E14" s="318"/>
    </row>
    <row r="15" spans="2:5" ht="23.25" customHeight="1">
      <c r="B15" s="240" t="s">
        <v>28</v>
      </c>
      <c r="C15" s="232">
        <v>169.42674431883066</v>
      </c>
      <c r="D15" s="333"/>
      <c r="E15" s="316" t="s">
        <v>158</v>
      </c>
    </row>
    <row r="16" spans="2:5" ht="23.25" customHeight="1">
      <c r="B16" s="240" t="s">
        <v>33</v>
      </c>
      <c r="C16" s="97">
        <v>188.51775722279325</v>
      </c>
      <c r="D16" s="334"/>
      <c r="E16" s="318"/>
    </row>
    <row r="17" spans="2:5" ht="23.25" customHeight="1">
      <c r="B17" s="240" t="s">
        <v>191</v>
      </c>
      <c r="C17" s="97">
        <v>252.0018271097407</v>
      </c>
      <c r="D17" s="334"/>
      <c r="E17" s="318"/>
    </row>
    <row r="18" spans="2:5" ht="23.25" customHeight="1" thickBot="1">
      <c r="B18" s="241" t="s">
        <v>31</v>
      </c>
      <c r="C18" s="101">
        <v>351.3520612081764</v>
      </c>
      <c r="D18" s="335"/>
      <c r="E18" s="317"/>
    </row>
    <row r="20" ht="12.75">
      <c r="C20" s="230"/>
    </row>
    <row r="21" spans="2:9" ht="13.5" thickBot="1">
      <c r="B21" s="229" t="s">
        <v>176</v>
      </c>
      <c r="G21" s="22"/>
      <c r="H21" s="22"/>
      <c r="I21" s="22"/>
    </row>
    <row r="22" spans="2:9" ht="13.5" thickBot="1">
      <c r="B22" s="261" t="s">
        <v>132</v>
      </c>
      <c r="C22" s="262" t="s">
        <v>135</v>
      </c>
      <c r="D22" s="263" t="s">
        <v>133</v>
      </c>
      <c r="E22" s="264" t="s">
        <v>150</v>
      </c>
      <c r="G22" s="22"/>
      <c r="H22" s="22"/>
      <c r="I22" s="22"/>
    </row>
    <row r="23" spans="2:9" ht="107.25" customHeight="1" thickBot="1">
      <c r="B23" s="239" t="s">
        <v>27</v>
      </c>
      <c r="C23" s="232">
        <v>4.6153846153845866</v>
      </c>
      <c r="D23" s="233" t="s">
        <v>181</v>
      </c>
      <c r="E23" s="248" t="s">
        <v>160</v>
      </c>
      <c r="G23" s="22"/>
      <c r="H23" s="22"/>
      <c r="I23" s="22"/>
    </row>
    <row r="24" spans="2:9" ht="48" customHeight="1">
      <c r="B24" s="240" t="s">
        <v>23</v>
      </c>
      <c r="C24" s="97">
        <v>6.666666666666644</v>
      </c>
      <c r="D24" s="339" t="s">
        <v>140</v>
      </c>
      <c r="E24" s="323" t="s">
        <v>161</v>
      </c>
      <c r="G24" s="22"/>
      <c r="H24" s="300"/>
      <c r="I24" s="299"/>
    </row>
    <row r="25" spans="2:9" ht="48" customHeight="1" thickBot="1">
      <c r="B25" s="243" t="s">
        <v>20</v>
      </c>
      <c r="C25" s="296">
        <v>8.717948717948682</v>
      </c>
      <c r="D25" s="307"/>
      <c r="E25" s="325"/>
      <c r="G25" s="22"/>
      <c r="H25" s="300"/>
      <c r="I25" s="299"/>
    </row>
    <row r="26" spans="2:9" ht="16.5" customHeight="1">
      <c r="B26" s="244" t="s">
        <v>192</v>
      </c>
      <c r="C26" s="232">
        <v>10.2564102564102</v>
      </c>
      <c r="D26" s="343" t="s">
        <v>141</v>
      </c>
      <c r="E26" s="323" t="s">
        <v>162</v>
      </c>
      <c r="G26" s="22"/>
      <c r="H26" s="300"/>
      <c r="I26" s="299"/>
    </row>
    <row r="27" spans="2:9" ht="16.5" customHeight="1">
      <c r="B27" s="245" t="s">
        <v>18</v>
      </c>
      <c r="C27" s="97">
        <v>11.025641025641</v>
      </c>
      <c r="D27" s="344"/>
      <c r="E27" s="324"/>
      <c r="G27" s="22"/>
      <c r="H27" s="300"/>
      <c r="I27" s="299"/>
    </row>
    <row r="28" spans="2:9" ht="16.5" customHeight="1">
      <c r="B28" s="245" t="s">
        <v>31</v>
      </c>
      <c r="C28" s="97">
        <v>11.538461538461512</v>
      </c>
      <c r="D28" s="344"/>
      <c r="E28" s="324"/>
      <c r="G28" s="22"/>
      <c r="H28" s="300"/>
      <c r="I28" s="299"/>
    </row>
    <row r="29" spans="2:9" ht="16.5" customHeight="1">
      <c r="B29" s="245" t="s">
        <v>25</v>
      </c>
      <c r="C29" s="97">
        <v>12.564102564102534</v>
      </c>
      <c r="D29" s="344"/>
      <c r="E29" s="324"/>
      <c r="G29" s="22"/>
      <c r="H29" s="300"/>
      <c r="I29" s="299"/>
    </row>
    <row r="30" spans="2:9" ht="16.5" customHeight="1">
      <c r="B30" s="245" t="s">
        <v>19</v>
      </c>
      <c r="C30" s="97">
        <v>15.1282051282051</v>
      </c>
      <c r="D30" s="344"/>
      <c r="E30" s="324"/>
      <c r="G30" s="22"/>
      <c r="H30" s="300"/>
      <c r="I30" s="299"/>
    </row>
    <row r="31" spans="2:9" ht="16.5" customHeight="1">
      <c r="B31" s="245" t="s">
        <v>191</v>
      </c>
      <c r="C31" s="97">
        <v>16.4102564102564</v>
      </c>
      <c r="D31" s="344"/>
      <c r="E31" s="324"/>
      <c r="G31" s="22"/>
      <c r="H31" s="300"/>
      <c r="I31" s="299"/>
    </row>
    <row r="32" spans="2:9" ht="16.5" customHeight="1" thickBot="1">
      <c r="B32" s="246" t="s">
        <v>32</v>
      </c>
      <c r="C32" s="101">
        <v>17.43589743589738</v>
      </c>
      <c r="D32" s="345"/>
      <c r="E32" s="325"/>
      <c r="G32" s="22"/>
      <c r="H32" s="300"/>
      <c r="I32" s="299"/>
    </row>
    <row r="33" spans="2:9" ht="98.25" customHeight="1" thickBot="1">
      <c r="B33" s="242" t="s">
        <v>28</v>
      </c>
      <c r="C33" s="206">
        <v>22.564102564102516</v>
      </c>
      <c r="D33" s="233" t="s">
        <v>142</v>
      </c>
      <c r="E33" s="280" t="s">
        <v>163</v>
      </c>
      <c r="G33" s="22"/>
      <c r="H33" s="300"/>
      <c r="I33" s="299"/>
    </row>
    <row r="34" spans="2:9" ht="21" customHeight="1">
      <c r="B34" s="242" t="s">
        <v>26</v>
      </c>
      <c r="C34" s="232">
        <v>30.51282051282046</v>
      </c>
      <c r="D34" s="333"/>
      <c r="E34" s="316" t="s">
        <v>159</v>
      </c>
      <c r="G34" s="22"/>
      <c r="H34" s="300"/>
      <c r="I34" s="299"/>
    </row>
    <row r="35" spans="2:9" ht="21" customHeight="1">
      <c r="B35" s="240" t="s">
        <v>21</v>
      </c>
      <c r="C35" s="97">
        <v>32.3076923076923</v>
      </c>
      <c r="D35" s="333"/>
      <c r="E35" s="318"/>
      <c r="G35" s="22"/>
      <c r="H35" s="300"/>
      <c r="I35" s="299"/>
    </row>
    <row r="36" spans="2:9" ht="21" customHeight="1">
      <c r="B36" s="240" t="s">
        <v>33</v>
      </c>
      <c r="C36" s="97">
        <v>37.9487179487179</v>
      </c>
      <c r="D36" s="334"/>
      <c r="E36" s="318"/>
      <c r="G36" s="22"/>
      <c r="H36" s="300"/>
      <c r="I36" s="299"/>
    </row>
    <row r="37" spans="2:9" ht="21" customHeight="1" thickBot="1">
      <c r="B37" s="241" t="s">
        <v>22</v>
      </c>
      <c r="C37" s="101">
        <v>113.675213675214</v>
      </c>
      <c r="D37" s="335"/>
      <c r="E37" s="317"/>
      <c r="G37" s="22"/>
      <c r="H37" s="300"/>
      <c r="I37" s="299"/>
    </row>
    <row r="38" spans="7:9" ht="12.75">
      <c r="G38" s="22"/>
      <c r="H38" s="22"/>
      <c r="I38" s="22"/>
    </row>
    <row r="40" spans="2:3" ht="13.5" thickBot="1">
      <c r="B40" s="229" t="s">
        <v>175</v>
      </c>
      <c r="C40" s="230"/>
    </row>
    <row r="41" spans="2:6" ht="26.25" thickBot="1">
      <c r="B41" s="255" t="s">
        <v>132</v>
      </c>
      <c r="C41" s="256" t="s">
        <v>134</v>
      </c>
      <c r="D41" s="256" t="s">
        <v>178</v>
      </c>
      <c r="E41" s="257" t="s">
        <v>133</v>
      </c>
      <c r="F41" s="277" t="s">
        <v>150</v>
      </c>
    </row>
    <row r="42" spans="2:8" ht="104.25" customHeight="1" thickBot="1">
      <c r="B42" s="251" t="s">
        <v>192</v>
      </c>
      <c r="C42" s="252">
        <f>TIME(0,1,25)</f>
        <v>0.0009837962962962964</v>
      </c>
      <c r="D42" s="253" t="s">
        <v>13</v>
      </c>
      <c r="E42" s="254" t="s">
        <v>180</v>
      </c>
      <c r="F42" s="249" t="s">
        <v>164</v>
      </c>
      <c r="H42" s="177"/>
    </row>
    <row r="43" spans="2:6" ht="32.25" customHeight="1">
      <c r="B43" s="242" t="s">
        <v>20</v>
      </c>
      <c r="C43" s="127">
        <v>0.0011766975308641974</v>
      </c>
      <c r="D43" s="234">
        <f aca="true" t="shared" si="0" ref="D43:D56">C43-$C$42</f>
        <v>0.000192901234567901</v>
      </c>
      <c r="E43" s="320" t="s">
        <v>143</v>
      </c>
      <c r="F43" s="316" t="s">
        <v>169</v>
      </c>
    </row>
    <row r="44" spans="2:9" ht="32.25" customHeight="1">
      <c r="B44" s="240" t="s">
        <v>23</v>
      </c>
      <c r="C44" s="71">
        <v>0.0012384259259259256</v>
      </c>
      <c r="D44" s="235">
        <f t="shared" si="0"/>
        <v>0.0002546296296296292</v>
      </c>
      <c r="E44" s="321"/>
      <c r="F44" s="318"/>
      <c r="H44" s="3"/>
      <c r="I44" s="3"/>
    </row>
    <row r="45" spans="2:9" ht="32.25" customHeight="1" thickBot="1">
      <c r="B45" s="243" t="s">
        <v>191</v>
      </c>
      <c r="C45" s="79">
        <v>0.0012538580246913582</v>
      </c>
      <c r="D45" s="236">
        <f t="shared" si="0"/>
        <v>0.00027006172839506176</v>
      </c>
      <c r="E45" s="322"/>
      <c r="F45" s="317"/>
      <c r="H45" s="22"/>
      <c r="I45" s="22"/>
    </row>
    <row r="46" spans="2:9" ht="46.5" customHeight="1">
      <c r="B46" s="239" t="s">
        <v>18</v>
      </c>
      <c r="C46" s="231">
        <v>0.001415895061728395</v>
      </c>
      <c r="D46" s="237">
        <f t="shared" si="0"/>
        <v>0.0004320987654320987</v>
      </c>
      <c r="E46" s="320" t="s">
        <v>144</v>
      </c>
      <c r="F46" s="318" t="s">
        <v>168</v>
      </c>
      <c r="H46" s="22"/>
      <c r="I46" s="250"/>
    </row>
    <row r="47" spans="2:9" ht="46.5" customHeight="1" thickBot="1">
      <c r="B47" s="241" t="s">
        <v>19</v>
      </c>
      <c r="C47" s="159">
        <v>0.0016165123456790122</v>
      </c>
      <c r="D47" s="238">
        <f t="shared" si="0"/>
        <v>0.0006327160493827158</v>
      </c>
      <c r="E47" s="322"/>
      <c r="F47" s="318"/>
      <c r="H47" s="22"/>
      <c r="I47" s="250"/>
    </row>
    <row r="48" spans="2:9" ht="23.25" customHeight="1">
      <c r="B48" s="244" t="s">
        <v>27</v>
      </c>
      <c r="C48" s="231">
        <v>0.001759259259259259</v>
      </c>
      <c r="D48" s="127">
        <f t="shared" si="0"/>
        <v>0.0007754629629629626</v>
      </c>
      <c r="E48" s="320" t="s">
        <v>145</v>
      </c>
      <c r="F48" s="316" t="s">
        <v>167</v>
      </c>
      <c r="H48" s="22"/>
      <c r="I48" s="250"/>
    </row>
    <row r="49" spans="2:9" ht="23.25" customHeight="1">
      <c r="B49" s="245" t="s">
        <v>25</v>
      </c>
      <c r="C49" s="71">
        <v>0.0017901234567901233</v>
      </c>
      <c r="D49" s="129">
        <f t="shared" si="0"/>
        <v>0.0008063271604938269</v>
      </c>
      <c r="E49" s="321"/>
      <c r="F49" s="318"/>
      <c r="H49" s="22"/>
      <c r="I49" s="250"/>
    </row>
    <row r="50" spans="2:9" ht="23.25" customHeight="1">
      <c r="B50" s="245" t="s">
        <v>26</v>
      </c>
      <c r="C50" s="71">
        <v>0.0018479938271604938</v>
      </c>
      <c r="D50" s="129">
        <f t="shared" si="0"/>
        <v>0.0008641975308641974</v>
      </c>
      <c r="E50" s="321"/>
      <c r="F50" s="318"/>
      <c r="H50" s="22"/>
      <c r="I50" s="22"/>
    </row>
    <row r="51" spans="2:6" ht="23.25" customHeight="1" thickBot="1">
      <c r="B51" s="246" t="s">
        <v>32</v>
      </c>
      <c r="C51" s="79">
        <v>0.0021566358024691363</v>
      </c>
      <c r="D51" s="159">
        <f t="shared" si="0"/>
        <v>0.00117283950617284</v>
      </c>
      <c r="E51" s="322"/>
      <c r="F51" s="317"/>
    </row>
    <row r="52" spans="2:6" ht="20.25" customHeight="1">
      <c r="B52" s="244" t="s">
        <v>33</v>
      </c>
      <c r="C52" s="231">
        <v>0.002511574074074074</v>
      </c>
      <c r="D52" s="127">
        <f t="shared" si="0"/>
        <v>0.0015277777777777776</v>
      </c>
      <c r="E52" s="327"/>
      <c r="F52" s="318" t="s">
        <v>166</v>
      </c>
    </row>
    <row r="53" spans="2:6" ht="20.25" customHeight="1">
      <c r="B53" s="245" t="s">
        <v>21</v>
      </c>
      <c r="C53" s="158">
        <v>0.0026697530864197533</v>
      </c>
      <c r="D53" s="129">
        <f t="shared" si="0"/>
        <v>0.0016859567901234569</v>
      </c>
      <c r="E53" s="327"/>
      <c r="F53" s="318"/>
    </row>
    <row r="54" spans="2:6" ht="20.25" customHeight="1">
      <c r="B54" s="245" t="s">
        <v>31</v>
      </c>
      <c r="C54" s="129">
        <v>0.003290895061728395</v>
      </c>
      <c r="D54" s="129">
        <f t="shared" si="0"/>
        <v>0.0023070987654320984</v>
      </c>
      <c r="E54" s="327"/>
      <c r="F54" s="318"/>
    </row>
    <row r="55" spans="2:6" ht="20.25" customHeight="1">
      <c r="B55" s="245" t="s">
        <v>28</v>
      </c>
      <c r="C55" s="129">
        <v>0.004714506172839507</v>
      </c>
      <c r="D55" s="129">
        <f t="shared" si="0"/>
        <v>0.0037307098765432104</v>
      </c>
      <c r="E55" s="327"/>
      <c r="F55" s="318"/>
    </row>
    <row r="56" spans="2:6" ht="20.25" customHeight="1" thickBot="1">
      <c r="B56" s="246" t="s">
        <v>22</v>
      </c>
      <c r="C56" s="159">
        <v>0.00472608024691358</v>
      </c>
      <c r="D56" s="159">
        <f t="shared" si="0"/>
        <v>0.003742283950617284</v>
      </c>
      <c r="E56" s="308"/>
      <c r="F56" s="317"/>
    </row>
    <row r="58" spans="2:6" ht="12.75">
      <c r="B58" s="315" t="s">
        <v>179</v>
      </c>
      <c r="C58" s="315"/>
      <c r="D58" s="315"/>
      <c r="E58" s="315"/>
      <c r="F58" s="315"/>
    </row>
    <row r="60" spans="2:10" ht="13.5" thickBot="1">
      <c r="B60" s="326" t="s">
        <v>177</v>
      </c>
      <c r="C60" s="326"/>
      <c r="D60" s="326"/>
      <c r="E60" s="326"/>
      <c r="F60" s="326"/>
      <c r="I60" s="22"/>
      <c r="J60" s="3"/>
    </row>
    <row r="61" spans="2:10" ht="24.75" thickBot="1">
      <c r="B61" s="258" t="s">
        <v>132</v>
      </c>
      <c r="C61" s="259" t="s">
        <v>136</v>
      </c>
      <c r="D61" s="279" t="s">
        <v>151</v>
      </c>
      <c r="E61" s="260" t="s">
        <v>133</v>
      </c>
      <c r="F61" s="278" t="s">
        <v>150</v>
      </c>
      <c r="H61" s="22"/>
      <c r="I61" s="22"/>
      <c r="J61" s="3"/>
    </row>
    <row r="62" spans="2:10" ht="106.5" customHeight="1" thickBot="1">
      <c r="B62" s="290" t="s">
        <v>20</v>
      </c>
      <c r="C62" s="291">
        <v>47.7356644275875</v>
      </c>
      <c r="D62" s="292">
        <f>C62/50</f>
        <v>0.95471328855175</v>
      </c>
      <c r="E62" s="293" t="s">
        <v>189</v>
      </c>
      <c r="F62" s="294" t="s">
        <v>190</v>
      </c>
      <c r="H62" s="22"/>
      <c r="I62" s="22"/>
      <c r="J62" s="295"/>
    </row>
    <row r="63" spans="2:10" ht="31.5" customHeight="1">
      <c r="B63" s="289" t="s">
        <v>23</v>
      </c>
      <c r="C63" s="287">
        <v>46.82997206449371</v>
      </c>
      <c r="D63" s="285">
        <f>C63/50</f>
        <v>0.9365994412898742</v>
      </c>
      <c r="E63" s="309" t="s">
        <v>146</v>
      </c>
      <c r="F63" s="318" t="s">
        <v>170</v>
      </c>
      <c r="H63" s="22"/>
      <c r="I63" s="22"/>
      <c r="J63" s="295"/>
    </row>
    <row r="64" spans="2:10" ht="31.5" customHeight="1">
      <c r="B64" s="245" t="s">
        <v>22</v>
      </c>
      <c r="C64" s="283">
        <v>46.33393099481867</v>
      </c>
      <c r="D64" s="273">
        <f>C64/50</f>
        <v>0.9266786198963735</v>
      </c>
      <c r="E64" s="309"/>
      <c r="F64" s="318"/>
      <c r="H64" s="22"/>
      <c r="I64" s="22"/>
      <c r="J64" s="295"/>
    </row>
    <row r="65" spans="2:10" ht="31.5" customHeight="1" thickBot="1">
      <c r="B65" s="284" t="s">
        <v>192</v>
      </c>
      <c r="C65" s="288">
        <v>45.34462909536271</v>
      </c>
      <c r="D65" s="282">
        <f>C65/50</f>
        <v>0.9068925819072543</v>
      </c>
      <c r="E65" s="310"/>
      <c r="F65" s="317"/>
      <c r="H65" s="22"/>
      <c r="I65" s="22"/>
      <c r="J65" s="295"/>
    </row>
    <row r="66" spans="2:10" ht="18.75" customHeight="1">
      <c r="B66" s="244" t="s">
        <v>31</v>
      </c>
      <c r="C66" s="269">
        <v>44.8137598649756</v>
      </c>
      <c r="D66" s="286">
        <f>C66/50</f>
        <v>0.896275197299512</v>
      </c>
      <c r="E66" s="340" t="s">
        <v>147</v>
      </c>
      <c r="F66" s="318" t="s">
        <v>171</v>
      </c>
      <c r="H66" s="22"/>
      <c r="I66" s="22"/>
      <c r="J66" s="295"/>
    </row>
    <row r="67" spans="2:10" ht="18.75" customHeight="1">
      <c r="B67" s="245" t="s">
        <v>19</v>
      </c>
      <c r="C67" s="281">
        <v>42.8794647927427</v>
      </c>
      <c r="D67" s="273">
        <f aca="true" t="shared" si="1" ref="D67:D76">C67/50</f>
        <v>0.857589295854854</v>
      </c>
      <c r="E67" s="341"/>
      <c r="F67" s="318"/>
      <c r="H67" s="22"/>
      <c r="I67" s="22"/>
      <c r="J67" s="295"/>
    </row>
    <row r="68" spans="2:10" ht="18.75" customHeight="1">
      <c r="B68" s="245" t="s">
        <v>28</v>
      </c>
      <c r="C68" s="271">
        <v>40.4920819002595</v>
      </c>
      <c r="D68" s="273">
        <f t="shared" si="1"/>
        <v>0.80984163800519</v>
      </c>
      <c r="E68" s="341"/>
      <c r="F68" s="318"/>
      <c r="H68" s="22"/>
      <c r="I68" s="22"/>
      <c r="J68" s="295"/>
    </row>
    <row r="69" spans="2:10" ht="18.75" customHeight="1">
      <c r="B69" s="245" t="s">
        <v>32</v>
      </c>
      <c r="C69" s="271">
        <v>38.01580754600449</v>
      </c>
      <c r="D69" s="273">
        <f t="shared" si="1"/>
        <v>0.7603161509200898</v>
      </c>
      <c r="E69" s="341"/>
      <c r="F69" s="318"/>
      <c r="H69" s="22"/>
      <c r="I69" s="22"/>
      <c r="J69" s="295"/>
    </row>
    <row r="70" spans="2:10" ht="18.75" customHeight="1" thickBot="1">
      <c r="B70" s="246" t="s">
        <v>191</v>
      </c>
      <c r="C70" s="272">
        <v>37.47523302782687</v>
      </c>
      <c r="D70" s="274">
        <f t="shared" si="1"/>
        <v>0.7495046605565373</v>
      </c>
      <c r="E70" s="342"/>
      <c r="F70" s="317"/>
      <c r="H70" s="22"/>
      <c r="I70" s="22"/>
      <c r="J70" s="295"/>
    </row>
    <row r="71" spans="2:10" ht="46.5" customHeight="1">
      <c r="B71" s="242" t="s">
        <v>26</v>
      </c>
      <c r="C71" s="269">
        <v>32.90389925094527</v>
      </c>
      <c r="D71" s="285">
        <f t="shared" si="1"/>
        <v>0.6580779850189055</v>
      </c>
      <c r="E71" s="320" t="s">
        <v>148</v>
      </c>
      <c r="F71" s="316" t="s">
        <v>172</v>
      </c>
      <c r="H71" s="22"/>
      <c r="I71" s="22"/>
      <c r="J71" s="295"/>
    </row>
    <row r="72" spans="2:10" ht="46.5" customHeight="1" thickBot="1">
      <c r="B72" s="243" t="s">
        <v>25</v>
      </c>
      <c r="C72" s="272">
        <v>32.82794527811824</v>
      </c>
      <c r="D72" s="274">
        <f t="shared" si="1"/>
        <v>0.6565589055623648</v>
      </c>
      <c r="E72" s="322"/>
      <c r="F72" s="317"/>
      <c r="H72" s="22"/>
      <c r="I72" s="22"/>
      <c r="J72" s="295"/>
    </row>
    <row r="73" spans="2:10" ht="18" customHeight="1">
      <c r="B73" s="244" t="s">
        <v>27</v>
      </c>
      <c r="C73" s="269">
        <v>23.594625504200486</v>
      </c>
      <c r="D73" s="275">
        <f t="shared" si="1"/>
        <v>0.47189251008400973</v>
      </c>
      <c r="E73" s="336"/>
      <c r="F73" s="318" t="s">
        <v>173</v>
      </c>
      <c r="H73" s="22"/>
      <c r="I73" s="22"/>
      <c r="J73" s="295"/>
    </row>
    <row r="74" spans="2:10" ht="18" customHeight="1">
      <c r="B74" s="245" t="s">
        <v>33</v>
      </c>
      <c r="C74" s="271">
        <v>22.408048526511763</v>
      </c>
      <c r="D74" s="270">
        <f t="shared" si="1"/>
        <v>0.44816097053023524</v>
      </c>
      <c r="E74" s="337"/>
      <c r="F74" s="318"/>
      <c r="H74" s="22"/>
      <c r="I74" s="22"/>
      <c r="J74" s="295"/>
    </row>
    <row r="75" spans="2:10" ht="18" customHeight="1">
      <c r="B75" s="245" t="s">
        <v>21</v>
      </c>
      <c r="C75" s="271">
        <v>19.083801959137126</v>
      </c>
      <c r="D75" s="270">
        <f t="shared" si="1"/>
        <v>0.3816760391827425</v>
      </c>
      <c r="E75" s="337"/>
      <c r="F75" s="318"/>
      <c r="H75" s="22"/>
      <c r="I75" s="22"/>
      <c r="J75" s="295"/>
    </row>
    <row r="76" spans="2:10" ht="18" customHeight="1" thickBot="1">
      <c r="B76" s="246" t="s">
        <v>18</v>
      </c>
      <c r="C76" s="272">
        <v>11.203939784772881</v>
      </c>
      <c r="D76" s="276">
        <f t="shared" si="1"/>
        <v>0.22407879569545763</v>
      </c>
      <c r="E76" s="338"/>
      <c r="F76" s="317"/>
      <c r="H76" s="22"/>
      <c r="I76" s="22"/>
      <c r="J76" s="295"/>
    </row>
    <row r="78" spans="2:6" ht="12.75">
      <c r="B78" s="319" t="s">
        <v>165</v>
      </c>
      <c r="C78" s="319"/>
      <c r="D78" s="319"/>
      <c r="E78" s="319"/>
      <c r="F78" s="319"/>
    </row>
    <row r="79" spans="2:6" ht="12.75">
      <c r="B79" s="319"/>
      <c r="C79" s="319"/>
      <c r="D79" s="319"/>
      <c r="E79" s="319"/>
      <c r="F79" s="319"/>
    </row>
    <row r="80" spans="2:6" ht="12.75">
      <c r="B80" s="313" t="s">
        <v>154</v>
      </c>
      <c r="C80" s="313"/>
      <c r="D80" s="313"/>
      <c r="E80" s="313"/>
      <c r="F80" s="313"/>
    </row>
    <row r="81" spans="2:5" ht="12.75">
      <c r="B81" s="247"/>
      <c r="C81" s="247"/>
      <c r="D81" s="247"/>
      <c r="E81" s="73"/>
    </row>
    <row r="82" ht="12.75">
      <c r="E82" s="73"/>
    </row>
    <row r="83" ht="12.75">
      <c r="E83" s="73"/>
    </row>
  </sheetData>
  <mergeCells count="35">
    <mergeCell ref="E73:E76"/>
    <mergeCell ref="D24:D25"/>
    <mergeCell ref="D34:D37"/>
    <mergeCell ref="E24:E25"/>
    <mergeCell ref="E71:E72"/>
    <mergeCell ref="E66:E70"/>
    <mergeCell ref="D26:D32"/>
    <mergeCell ref="D4:D7"/>
    <mergeCell ref="D8:D11"/>
    <mergeCell ref="D12:D14"/>
    <mergeCell ref="D15:D18"/>
    <mergeCell ref="F66:F70"/>
    <mergeCell ref="B60:F60"/>
    <mergeCell ref="E48:E51"/>
    <mergeCell ref="F48:F51"/>
    <mergeCell ref="F52:F56"/>
    <mergeCell ref="E52:E56"/>
    <mergeCell ref="F63:F65"/>
    <mergeCell ref="E63:E65"/>
    <mergeCell ref="E12:E14"/>
    <mergeCell ref="E15:E18"/>
    <mergeCell ref="E43:E45"/>
    <mergeCell ref="E46:E47"/>
    <mergeCell ref="E34:E37"/>
    <mergeCell ref="E26:E32"/>
    <mergeCell ref="B80:F80"/>
    <mergeCell ref="C1:D1"/>
    <mergeCell ref="B58:F58"/>
    <mergeCell ref="F71:F72"/>
    <mergeCell ref="F73:F76"/>
    <mergeCell ref="F43:F45"/>
    <mergeCell ref="F46:F47"/>
    <mergeCell ref="B78:F79"/>
    <mergeCell ref="E4:E7"/>
    <mergeCell ref="E8:E11"/>
  </mergeCells>
  <hyperlinks>
    <hyperlink ref="E1" r:id="rId1" display="http://www.anti-malware.ru/"/>
    <hyperlink ref="B80:E80" location="'Starting Office Programs'!A1" display="Подробный расчет баллов для каждого антивируса"/>
  </hyperlinks>
  <printOptions/>
  <pageMargins left="0.21" right="0.28" top="0.57" bottom="1" header="0.37" footer="0.5"/>
  <pageSetup horizontalDpi="200" verticalDpi="200" orientation="portrait" paperSize="9" r:id="rId3"/>
  <rowBreaks count="3" manualBreakCount="3">
    <brk id="19" max="255" man="1"/>
    <brk id="38" max="255" man="1"/>
    <brk id="58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B3:D37"/>
  <sheetViews>
    <sheetView workbookViewId="0" topLeftCell="A10">
      <selection activeCell="G32" sqref="G32"/>
    </sheetView>
  </sheetViews>
  <sheetFormatPr defaultColWidth="9.140625" defaultRowHeight="12.75"/>
  <cols>
    <col min="1" max="1" width="5.140625" style="0" customWidth="1"/>
    <col min="2" max="2" width="38.57421875" style="0" bestFit="1" customWidth="1"/>
    <col min="3" max="3" width="38.140625" style="0" customWidth="1"/>
    <col min="4" max="4" width="22.421875" style="0" bestFit="1" customWidth="1"/>
  </cols>
  <sheetData>
    <row r="2" s="20" customFormat="1" ht="12" hidden="1"/>
    <row r="3" spans="2:4" s="20" customFormat="1" ht="12.75" thickBot="1">
      <c r="B3" s="346" t="s">
        <v>183</v>
      </c>
      <c r="C3" s="346"/>
      <c r="D3" s="346"/>
    </row>
    <row r="4" spans="2:4" s="20" customFormat="1" ht="12">
      <c r="B4" s="160" t="s">
        <v>40</v>
      </c>
      <c r="C4" s="161" t="s">
        <v>41</v>
      </c>
      <c r="D4" s="162" t="s">
        <v>39</v>
      </c>
    </row>
    <row r="5" spans="2:4" s="20" customFormat="1" ht="12">
      <c r="B5" s="119" t="s">
        <v>19</v>
      </c>
      <c r="C5" s="163" t="s">
        <v>69</v>
      </c>
      <c r="D5" s="164">
        <v>4.8</v>
      </c>
    </row>
    <row r="6" spans="2:4" s="20" customFormat="1" ht="12">
      <c r="B6" s="14" t="s">
        <v>28</v>
      </c>
      <c r="C6" s="165" t="s">
        <v>6</v>
      </c>
      <c r="D6" s="166" t="s">
        <v>34</v>
      </c>
    </row>
    <row r="7" spans="2:4" s="20" customFormat="1" ht="12">
      <c r="B7" s="14" t="s">
        <v>20</v>
      </c>
      <c r="C7" s="165" t="s">
        <v>68</v>
      </c>
      <c r="D7" s="166" t="s">
        <v>42</v>
      </c>
    </row>
    <row r="8" spans="2:4" s="20" customFormat="1" ht="12">
      <c r="B8" s="14" t="s">
        <v>31</v>
      </c>
      <c r="C8" s="165" t="s">
        <v>7</v>
      </c>
      <c r="D8" s="166">
        <v>4.44</v>
      </c>
    </row>
    <row r="9" spans="2:4" s="20" customFormat="1" ht="12">
      <c r="B9" s="14" t="s">
        <v>23</v>
      </c>
      <c r="C9" s="165" t="s">
        <v>72</v>
      </c>
      <c r="D9" s="166" t="s">
        <v>35</v>
      </c>
    </row>
    <row r="10" spans="2:4" s="20" customFormat="1" ht="12">
      <c r="B10" s="14" t="s">
        <v>26</v>
      </c>
      <c r="C10" s="165" t="s">
        <v>194</v>
      </c>
      <c r="D10" s="166" t="s">
        <v>83</v>
      </c>
    </row>
    <row r="11" spans="2:4" s="20" customFormat="1" ht="12">
      <c r="B11" s="14" t="s">
        <v>66</v>
      </c>
      <c r="C11" s="165" t="s">
        <v>193</v>
      </c>
      <c r="D11" s="166" t="s">
        <v>82</v>
      </c>
    </row>
    <row r="12" spans="2:4" s="20" customFormat="1" ht="12">
      <c r="B12" s="14" t="s">
        <v>21</v>
      </c>
      <c r="C12" s="165" t="s">
        <v>67</v>
      </c>
      <c r="D12" s="166">
        <v>12.1</v>
      </c>
    </row>
    <row r="13" spans="2:4" s="20" customFormat="1" ht="12">
      <c r="B13" s="14" t="s">
        <v>43</v>
      </c>
      <c r="C13" s="165" t="s">
        <v>8</v>
      </c>
      <c r="D13" s="167" t="s">
        <v>79</v>
      </c>
    </row>
    <row r="14" spans="2:4" s="20" customFormat="1" ht="12">
      <c r="B14" s="14" t="s">
        <v>43</v>
      </c>
      <c r="C14" s="165" t="s">
        <v>9</v>
      </c>
      <c r="D14" s="167" t="s">
        <v>70</v>
      </c>
    </row>
    <row r="15" spans="2:4" s="20" customFormat="1" ht="12">
      <c r="B15" s="14" t="s">
        <v>24</v>
      </c>
      <c r="C15" s="165" t="s">
        <v>65</v>
      </c>
      <c r="D15" s="166" t="s">
        <v>71</v>
      </c>
    </row>
    <row r="16" spans="2:4" s="20" customFormat="1" ht="12">
      <c r="B16" s="14" t="s">
        <v>27</v>
      </c>
      <c r="C16" s="165" t="s">
        <v>195</v>
      </c>
      <c r="D16" s="166" t="s">
        <v>36</v>
      </c>
    </row>
    <row r="17" spans="2:4" s="20" customFormat="1" ht="12">
      <c r="B17" s="14" t="s">
        <v>30</v>
      </c>
      <c r="C17" s="165" t="s">
        <v>196</v>
      </c>
      <c r="D17" s="166" t="s">
        <v>81</v>
      </c>
    </row>
    <row r="18" spans="2:4" s="20" customFormat="1" ht="12">
      <c r="B18" s="14" t="s">
        <v>18</v>
      </c>
      <c r="C18" s="165" t="s">
        <v>10</v>
      </c>
      <c r="D18" s="166" t="s">
        <v>80</v>
      </c>
    </row>
    <row r="19" spans="2:4" s="20" customFormat="1" ht="12.75" thickBot="1">
      <c r="B19" s="17" t="s">
        <v>22</v>
      </c>
      <c r="C19" s="168" t="s">
        <v>11</v>
      </c>
      <c r="D19" s="169" t="s">
        <v>37</v>
      </c>
    </row>
    <row r="20" s="20" customFormat="1" ht="12"/>
    <row r="21" s="20" customFormat="1" ht="12">
      <c r="B21" s="170" t="s">
        <v>73</v>
      </c>
    </row>
    <row r="22" s="20" customFormat="1" ht="12">
      <c r="B22" s="22"/>
    </row>
    <row r="23" s="20" customFormat="1" ht="12">
      <c r="B23" s="22"/>
    </row>
    <row r="24" s="20" customFormat="1" ht="12">
      <c r="B24" s="171" t="s">
        <v>184</v>
      </c>
    </row>
    <row r="25" spans="2:4" s="20" customFormat="1" ht="12">
      <c r="B25" s="212" t="s">
        <v>115</v>
      </c>
      <c r="C25" s="347" t="s">
        <v>84</v>
      </c>
      <c r="D25" s="347"/>
    </row>
    <row r="26" spans="2:4" s="20" customFormat="1" ht="12">
      <c r="B26" s="212" t="s">
        <v>116</v>
      </c>
      <c r="C26" s="347" t="s">
        <v>85</v>
      </c>
      <c r="D26" s="347"/>
    </row>
    <row r="27" spans="2:4" s="20" customFormat="1" ht="12">
      <c r="B27" s="212" t="s">
        <v>117</v>
      </c>
      <c r="C27" s="347" t="s">
        <v>86</v>
      </c>
      <c r="D27" s="347"/>
    </row>
    <row r="28" spans="2:4" s="20" customFormat="1" ht="12">
      <c r="B28" s="212" t="s">
        <v>118</v>
      </c>
      <c r="C28" s="347" t="s">
        <v>87</v>
      </c>
      <c r="D28" s="347"/>
    </row>
    <row r="29" spans="2:4" s="20" customFormat="1" ht="12">
      <c r="B29" s="212" t="s">
        <v>119</v>
      </c>
      <c r="C29" s="347" t="s">
        <v>88</v>
      </c>
      <c r="D29" s="347"/>
    </row>
    <row r="30" spans="2:4" s="20" customFormat="1" ht="12">
      <c r="B30" s="212" t="s">
        <v>120</v>
      </c>
      <c r="C30" s="347" t="s">
        <v>89</v>
      </c>
      <c r="D30" s="347"/>
    </row>
    <row r="31" spans="2:4" s="20" customFormat="1" ht="12">
      <c r="B31" s="212" t="s">
        <v>121</v>
      </c>
      <c r="C31" s="347" t="s">
        <v>91</v>
      </c>
      <c r="D31" s="347"/>
    </row>
    <row r="32" spans="2:4" s="20" customFormat="1" ht="87" customHeight="1">
      <c r="B32" s="213" t="s">
        <v>122</v>
      </c>
      <c r="C32" s="348" t="s">
        <v>114</v>
      </c>
      <c r="D32" s="348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</sheetData>
  <mergeCells count="9">
    <mergeCell ref="C32:D32"/>
    <mergeCell ref="C28:D28"/>
    <mergeCell ref="C29:D29"/>
    <mergeCell ref="C30:D30"/>
    <mergeCell ref="C31:D31"/>
    <mergeCell ref="B3:D3"/>
    <mergeCell ref="C25:D25"/>
    <mergeCell ref="C26:D26"/>
    <mergeCell ref="C27:D2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7"/>
  </sheetPr>
  <dimension ref="A1:S38"/>
  <sheetViews>
    <sheetView workbookViewId="0" topLeftCell="A7">
      <selection activeCell="A13" sqref="A13:IV13"/>
    </sheetView>
  </sheetViews>
  <sheetFormatPr defaultColWidth="9.140625" defaultRowHeight="12.75"/>
  <cols>
    <col min="1" max="1" width="3.28125" style="0" customWidth="1"/>
    <col min="2" max="2" width="39.140625" style="0" bestFit="1" customWidth="1"/>
    <col min="3" max="3" width="16.7109375" style="0" customWidth="1"/>
    <col min="4" max="4" width="16.7109375" style="0" bestFit="1" customWidth="1"/>
    <col min="5" max="5" width="13.28125" style="0" bestFit="1" customWidth="1"/>
    <col min="6" max="6" width="12.140625" style="0" customWidth="1"/>
    <col min="7" max="7" width="19.140625" style="0" bestFit="1" customWidth="1"/>
    <col min="8" max="8" width="12.57421875" style="0" bestFit="1" customWidth="1"/>
    <col min="9" max="9" width="23.57421875" style="0" bestFit="1" customWidth="1"/>
    <col min="10" max="10" width="22.421875" style="0" bestFit="1" customWidth="1"/>
    <col min="11" max="11" width="36.57421875" style="0" bestFit="1" customWidth="1"/>
    <col min="12" max="12" width="39.140625" style="0" bestFit="1" customWidth="1"/>
  </cols>
  <sheetData>
    <row r="1" spans="10:19" s="20" customFormat="1" ht="12"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s="20" customFormat="1" ht="12.75" thickBot="1">
      <c r="A2" s="22"/>
      <c r="B2" s="350" t="s">
        <v>38</v>
      </c>
      <c r="C2" s="350"/>
      <c r="D2" s="350"/>
      <c r="E2" s="350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2:19" s="20" customFormat="1" ht="12.75" thickBot="1">
      <c r="B3" s="92" t="s">
        <v>64</v>
      </c>
      <c r="C3" s="93" t="s">
        <v>107</v>
      </c>
      <c r="D3" s="93" t="s">
        <v>99</v>
      </c>
      <c r="E3" s="94" t="s">
        <v>106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1"/>
      <c r="S3" s="21"/>
    </row>
    <row r="4" spans="2:17" s="20" customFormat="1" ht="12">
      <c r="B4" s="11" t="s">
        <v>5</v>
      </c>
      <c r="C4" s="12">
        <v>29.19</v>
      </c>
      <c r="D4" s="13">
        <f>C4-C4</f>
        <v>0</v>
      </c>
      <c r="E4" s="13">
        <v>0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2:17" s="20" customFormat="1" ht="12">
      <c r="B5" s="14" t="s">
        <v>20</v>
      </c>
      <c r="C5" s="15">
        <v>39.739</v>
      </c>
      <c r="D5" s="16">
        <f aca="true" t="shared" si="0" ref="D5:D19">C5-29.19</f>
        <v>10.548999999999996</v>
      </c>
      <c r="E5" s="304">
        <f aca="true" t="shared" si="1" ref="E5:E19">D5*100/29.19</f>
        <v>36.13908872901677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2:17" s="20" customFormat="1" ht="12">
      <c r="B6" s="14" t="s">
        <v>22</v>
      </c>
      <c r="C6" s="15">
        <v>40.27033333333333</v>
      </c>
      <c r="D6" s="16">
        <f t="shared" si="0"/>
        <v>11.080333333333332</v>
      </c>
      <c r="E6" s="304">
        <f t="shared" si="1"/>
        <v>37.95934680826767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2:17" s="20" customFormat="1" ht="12">
      <c r="B7" s="14" t="s">
        <v>23</v>
      </c>
      <c r="C7" s="15">
        <v>40.85366666666666</v>
      </c>
      <c r="D7" s="16">
        <f t="shared" si="0"/>
        <v>11.66366666666666</v>
      </c>
      <c r="E7" s="304">
        <f t="shared" si="1"/>
        <v>39.95774808724447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2:17" s="20" customFormat="1" ht="12">
      <c r="B8" s="14" t="s">
        <v>19</v>
      </c>
      <c r="C8" s="15">
        <v>40.92133333333333</v>
      </c>
      <c r="D8" s="16">
        <f t="shared" si="0"/>
        <v>11.731333333333328</v>
      </c>
      <c r="E8" s="304">
        <f t="shared" si="1"/>
        <v>40.18956263560578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2:5" s="20" customFormat="1" ht="12">
      <c r="B9" s="14" t="s">
        <v>18</v>
      </c>
      <c r="C9" s="15">
        <v>47.775666666666666</v>
      </c>
      <c r="D9" s="16">
        <f t="shared" si="0"/>
        <v>18.585666666666665</v>
      </c>
      <c r="E9" s="304">
        <f t="shared" si="1"/>
        <v>63.6713486353774</v>
      </c>
    </row>
    <row r="10" spans="2:5" s="20" customFormat="1" ht="12">
      <c r="B10" s="14" t="s">
        <v>192</v>
      </c>
      <c r="C10" s="15">
        <v>48.05166666666667</v>
      </c>
      <c r="D10" s="16">
        <f t="shared" si="0"/>
        <v>18.861666666666668</v>
      </c>
      <c r="E10" s="304">
        <f t="shared" si="1"/>
        <v>64.61687792623044</v>
      </c>
    </row>
    <row r="11" spans="2:5" s="20" customFormat="1" ht="12">
      <c r="B11" s="14" t="s">
        <v>32</v>
      </c>
      <c r="C11" s="15">
        <v>48.458000000000006</v>
      </c>
      <c r="D11" s="16">
        <f t="shared" si="0"/>
        <v>19.268000000000004</v>
      </c>
      <c r="E11" s="304">
        <f t="shared" si="1"/>
        <v>66.00890715998631</v>
      </c>
    </row>
    <row r="12" spans="2:5" s="20" customFormat="1" ht="12">
      <c r="B12" s="14" t="s">
        <v>25</v>
      </c>
      <c r="C12" s="15">
        <v>50.265</v>
      </c>
      <c r="D12" s="16">
        <f t="shared" si="0"/>
        <v>21.075</v>
      </c>
      <c r="E12" s="304">
        <f t="shared" si="1"/>
        <v>72.19938335046248</v>
      </c>
    </row>
    <row r="13" spans="2:7" s="20" customFormat="1" ht="12">
      <c r="B13" s="14" t="s">
        <v>26</v>
      </c>
      <c r="C13" s="15">
        <v>59.10933333333332</v>
      </c>
      <c r="D13" s="16">
        <f t="shared" si="0"/>
        <v>29.919333333333316</v>
      </c>
      <c r="E13" s="304">
        <f t="shared" si="1"/>
        <v>102.49857257051495</v>
      </c>
      <c r="G13" s="24"/>
    </row>
    <row r="14" spans="2:6" s="20" customFormat="1" ht="12">
      <c r="B14" s="14" t="s">
        <v>27</v>
      </c>
      <c r="C14" s="15">
        <v>64.52066666666667</v>
      </c>
      <c r="D14" s="16">
        <f t="shared" si="0"/>
        <v>35.33066666666667</v>
      </c>
      <c r="E14" s="304">
        <f t="shared" si="1"/>
        <v>121.036884777892</v>
      </c>
      <c r="F14" s="25"/>
    </row>
    <row r="15" spans="2:5" s="20" customFormat="1" ht="12">
      <c r="B15" s="14" t="s">
        <v>21</v>
      </c>
      <c r="C15" s="15">
        <v>71.21833333333332</v>
      </c>
      <c r="D15" s="16">
        <f t="shared" si="0"/>
        <v>42.02833333333332</v>
      </c>
      <c r="E15" s="304">
        <f t="shared" si="1"/>
        <v>143.98195729130975</v>
      </c>
    </row>
    <row r="16" spans="2:5" s="20" customFormat="1" ht="12">
      <c r="B16" s="14" t="s">
        <v>28</v>
      </c>
      <c r="C16" s="15">
        <v>78.64566666666667</v>
      </c>
      <c r="D16" s="16">
        <f t="shared" si="0"/>
        <v>49.45566666666667</v>
      </c>
      <c r="E16" s="304">
        <f t="shared" si="1"/>
        <v>169.42674431883066</v>
      </c>
    </row>
    <row r="17" spans="2:5" s="20" customFormat="1" ht="12">
      <c r="B17" s="14" t="s">
        <v>33</v>
      </c>
      <c r="C17" s="15">
        <v>84.21833333333335</v>
      </c>
      <c r="D17" s="16">
        <f t="shared" si="0"/>
        <v>55.02833333333335</v>
      </c>
      <c r="E17" s="304">
        <f t="shared" si="1"/>
        <v>188.51775722279325</v>
      </c>
    </row>
    <row r="18" spans="2:5" s="20" customFormat="1" ht="12">
      <c r="B18" s="14" t="s">
        <v>191</v>
      </c>
      <c r="C18" s="15">
        <v>102.74933333333331</v>
      </c>
      <c r="D18" s="16">
        <f t="shared" si="0"/>
        <v>73.55933333333331</v>
      </c>
      <c r="E18" s="304">
        <f t="shared" si="1"/>
        <v>252.0018271097407</v>
      </c>
    </row>
    <row r="19" spans="2:5" s="20" customFormat="1" ht="12.75" thickBot="1">
      <c r="B19" s="17" t="s">
        <v>31</v>
      </c>
      <c r="C19" s="18">
        <v>131.74966666666668</v>
      </c>
      <c r="D19" s="19">
        <f t="shared" si="0"/>
        <v>102.55966666666669</v>
      </c>
      <c r="E19" s="305">
        <f t="shared" si="1"/>
        <v>351.3520612081764</v>
      </c>
    </row>
    <row r="20" s="20" customFormat="1" ht="12"/>
    <row r="21" s="22" customFormat="1" ht="12"/>
    <row r="22" spans="2:9" s="3" customFormat="1" ht="12.75">
      <c r="B22" s="349" t="s">
        <v>197</v>
      </c>
      <c r="C22" s="349"/>
      <c r="D22" s="349"/>
      <c r="F22" s="351" t="s">
        <v>198</v>
      </c>
      <c r="G22" s="351"/>
      <c r="H22" s="351"/>
      <c r="I22" s="351"/>
    </row>
    <row r="23" s="3" customFormat="1" ht="12.75"/>
    <row r="24" spans="3:4" s="3" customFormat="1" ht="12.75">
      <c r="C24" s="6"/>
      <c r="D24" s="7"/>
    </row>
    <row r="25" spans="3:4" s="3" customFormat="1" ht="12.75">
      <c r="C25" s="6"/>
      <c r="D25" s="7"/>
    </row>
    <row r="26" spans="3:4" s="3" customFormat="1" ht="12.75">
      <c r="C26" s="6"/>
      <c r="D26" s="7"/>
    </row>
    <row r="27" spans="3:4" s="3" customFormat="1" ht="12.75">
      <c r="C27" s="6"/>
      <c r="D27" s="7"/>
    </row>
    <row r="28" spans="3:4" s="3" customFormat="1" ht="12.75">
      <c r="C28" s="6"/>
      <c r="D28" s="7"/>
    </row>
    <row r="29" spans="3:4" s="3" customFormat="1" ht="12.75">
      <c r="C29" s="6"/>
      <c r="D29" s="7"/>
    </row>
    <row r="30" spans="3:4" s="3" customFormat="1" ht="12.75">
      <c r="C30" s="6"/>
      <c r="D30" s="7"/>
    </row>
    <row r="31" spans="3:4" s="3" customFormat="1" ht="12.75">
      <c r="C31" s="6"/>
      <c r="D31" s="7"/>
    </row>
    <row r="32" spans="3:4" s="3" customFormat="1" ht="12.75">
      <c r="C32" s="6"/>
      <c r="D32" s="7"/>
    </row>
    <row r="33" spans="3:4" s="3" customFormat="1" ht="12.75">
      <c r="C33" s="6"/>
      <c r="D33" s="7"/>
    </row>
    <row r="34" spans="3:4" s="3" customFormat="1" ht="12.75">
      <c r="C34" s="6"/>
      <c r="D34" s="7"/>
    </row>
    <row r="35" spans="3:4" s="3" customFormat="1" ht="12.75">
      <c r="C35" s="6"/>
      <c r="D35" s="7"/>
    </row>
    <row r="36" spans="3:4" s="3" customFormat="1" ht="12.75">
      <c r="C36" s="6"/>
      <c r="D36" s="7"/>
    </row>
    <row r="37" spans="3:4" s="3" customFormat="1" ht="12.75">
      <c r="C37" s="6"/>
      <c r="D37" s="7"/>
    </row>
    <row r="38" spans="3:4" s="3" customFormat="1" ht="12.75">
      <c r="C38" s="6"/>
      <c r="D38" s="7"/>
    </row>
    <row r="39" s="3" customFormat="1" ht="12.75"/>
  </sheetData>
  <sheetProtection/>
  <mergeCells count="3">
    <mergeCell ref="B22:D22"/>
    <mergeCell ref="B2:E2"/>
    <mergeCell ref="F22:I22"/>
  </mergeCells>
  <printOptions/>
  <pageMargins left="0.78" right="0.62" top="0.74" bottom="0.83" header="0.29" footer="0.34"/>
  <pageSetup horizontalDpi="200" verticalDpi="200" orientation="portrait" r:id="rId2"/>
  <rowBreaks count="1" manualBreakCount="1">
    <brk id="4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2:O131"/>
  <sheetViews>
    <sheetView workbookViewId="0" topLeftCell="D1">
      <selection activeCell="N33" sqref="N33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12.421875" style="0" bestFit="1" customWidth="1"/>
    <col min="4" max="4" width="12.57421875" style="0" bestFit="1" customWidth="1"/>
    <col min="5" max="5" width="13.421875" style="0" customWidth="1"/>
    <col min="6" max="6" width="14.00390625" style="0" customWidth="1"/>
    <col min="7" max="8" width="13.140625" style="0" customWidth="1"/>
    <col min="9" max="9" width="40.140625" style="0" customWidth="1"/>
    <col min="10" max="10" width="13.140625" style="0" customWidth="1"/>
    <col min="11" max="11" width="13.57421875" style="0" customWidth="1"/>
    <col min="12" max="12" width="10.8515625" style="0" customWidth="1"/>
    <col min="13" max="13" width="13.57421875" style="0" customWidth="1"/>
    <col min="14" max="14" width="13.7109375" style="0" customWidth="1"/>
  </cols>
  <sheetData>
    <row r="1" s="20" customFormat="1" ht="12"/>
    <row r="2" spans="2:13" s="20" customFormat="1" ht="12.75" thickBot="1">
      <c r="B2" s="353" t="s">
        <v>90</v>
      </c>
      <c r="C2" s="354"/>
      <c r="D2" s="354"/>
      <c r="E2" s="354"/>
      <c r="F2" s="354"/>
      <c r="G2" s="354"/>
      <c r="H2" s="354"/>
      <c r="I2" s="352" t="s">
        <v>199</v>
      </c>
      <c r="J2" s="352"/>
      <c r="K2" s="352"/>
      <c r="L2" s="352"/>
      <c r="M2" s="352"/>
    </row>
    <row r="3" spans="1:8" s="20" customFormat="1" ht="12.75" customHeight="1">
      <c r="A3" s="22"/>
      <c r="B3" s="360" t="s">
        <v>64</v>
      </c>
      <c r="C3" s="355" t="s">
        <v>63</v>
      </c>
      <c r="D3" s="355" t="s">
        <v>92</v>
      </c>
      <c r="E3" s="355"/>
      <c r="F3" s="355" t="s">
        <v>93</v>
      </c>
      <c r="G3" s="358"/>
      <c r="H3" s="359"/>
    </row>
    <row r="4" spans="2:8" s="20" customFormat="1" ht="12.75" thickBot="1">
      <c r="B4" s="361"/>
      <c r="C4" s="362"/>
      <c r="D4" s="26" t="s">
        <v>0</v>
      </c>
      <c r="E4" s="26" t="s">
        <v>1</v>
      </c>
      <c r="F4" s="26" t="s">
        <v>2</v>
      </c>
      <c r="G4" s="26" t="s">
        <v>3</v>
      </c>
      <c r="H4" s="27" t="s">
        <v>4</v>
      </c>
    </row>
    <row r="5" spans="1:8" s="20" customFormat="1" ht="12">
      <c r="A5" s="21"/>
      <c r="B5" s="28" t="s">
        <v>5</v>
      </c>
      <c r="C5" s="29">
        <v>1.54</v>
      </c>
      <c r="D5" s="30">
        <v>773880</v>
      </c>
      <c r="E5" s="30">
        <v>184128</v>
      </c>
      <c r="F5" s="30">
        <v>30465</v>
      </c>
      <c r="G5" s="30">
        <v>37073</v>
      </c>
      <c r="H5" s="31">
        <v>21681</v>
      </c>
    </row>
    <row r="6" spans="2:8" s="20" customFormat="1" ht="12">
      <c r="B6" s="32" t="s">
        <v>19</v>
      </c>
      <c r="C6" s="33">
        <v>1.54</v>
      </c>
      <c r="D6" s="34">
        <v>763536</v>
      </c>
      <c r="E6" s="34">
        <v>254597</v>
      </c>
      <c r="F6" s="34">
        <v>33480</v>
      </c>
      <c r="G6" s="34">
        <v>40159</v>
      </c>
      <c r="H6" s="35">
        <v>22505</v>
      </c>
    </row>
    <row r="7" spans="2:8" s="20" customFormat="1" ht="12">
      <c r="B7" s="32" t="s">
        <v>20</v>
      </c>
      <c r="C7" s="33">
        <v>1.54</v>
      </c>
      <c r="D7" s="34">
        <v>757572</v>
      </c>
      <c r="E7" s="34">
        <v>251000</v>
      </c>
      <c r="F7" s="34">
        <v>31418.666666666668</v>
      </c>
      <c r="G7" s="34">
        <v>38026.666666666664</v>
      </c>
      <c r="H7" s="35">
        <v>21930.666666666668</v>
      </c>
    </row>
    <row r="8" spans="2:8" s="20" customFormat="1" ht="12">
      <c r="B8" s="32" t="s">
        <v>25</v>
      </c>
      <c r="C8" s="33">
        <v>1.54</v>
      </c>
      <c r="D8" s="36">
        <v>745273.3333333334</v>
      </c>
      <c r="E8" s="36">
        <v>313098.6666666667</v>
      </c>
      <c r="F8" s="36">
        <v>37180</v>
      </c>
      <c r="G8" s="36">
        <v>43788</v>
      </c>
      <c r="H8" s="37">
        <v>24490.666666666668</v>
      </c>
    </row>
    <row r="9" spans="2:8" s="20" customFormat="1" ht="12">
      <c r="B9" s="32" t="s">
        <v>32</v>
      </c>
      <c r="C9" s="33">
        <v>1.54</v>
      </c>
      <c r="D9" s="36">
        <v>741952</v>
      </c>
      <c r="E9" s="36">
        <v>244845.33333333334</v>
      </c>
      <c r="F9" s="36">
        <v>31233.333333333332</v>
      </c>
      <c r="G9" s="36">
        <v>37841.333333333336</v>
      </c>
      <c r="H9" s="37">
        <v>64777.333333333336</v>
      </c>
    </row>
    <row r="10" spans="2:8" s="20" customFormat="1" ht="12">
      <c r="B10" s="32" t="s">
        <v>23</v>
      </c>
      <c r="C10" s="33">
        <v>1.54</v>
      </c>
      <c r="D10" s="36">
        <v>732733.3333333334</v>
      </c>
      <c r="E10" s="36">
        <v>232742.66666666666</v>
      </c>
      <c r="F10" s="36">
        <v>33786.666666666664</v>
      </c>
      <c r="G10" s="36">
        <v>40328</v>
      </c>
      <c r="H10" s="37">
        <v>22176</v>
      </c>
    </row>
    <row r="11" spans="2:8" s="20" customFormat="1" ht="12">
      <c r="B11" s="32" t="s">
        <v>22</v>
      </c>
      <c r="C11" s="33">
        <v>1.54</v>
      </c>
      <c r="D11" s="34">
        <v>731821.3333333334</v>
      </c>
      <c r="E11" s="34">
        <v>396382.6666666667</v>
      </c>
      <c r="F11" s="34">
        <v>33032</v>
      </c>
      <c r="G11" s="34">
        <v>39640</v>
      </c>
      <c r="H11" s="35">
        <v>21966.666666666668</v>
      </c>
    </row>
    <row r="12" spans="2:8" s="20" customFormat="1" ht="12">
      <c r="B12" s="32" t="s">
        <v>28</v>
      </c>
      <c r="C12" s="33">
        <v>1.54</v>
      </c>
      <c r="D12" s="34">
        <v>726520</v>
      </c>
      <c r="E12" s="34">
        <v>434449</v>
      </c>
      <c r="F12" s="34">
        <v>33459</v>
      </c>
      <c r="G12" s="34">
        <v>40067</v>
      </c>
      <c r="H12" s="35">
        <v>22695</v>
      </c>
    </row>
    <row r="13" spans="2:8" s="20" customFormat="1" ht="12">
      <c r="B13" s="32" t="s">
        <v>27</v>
      </c>
      <c r="C13" s="33">
        <v>1.54</v>
      </c>
      <c r="D13" s="36">
        <v>724888</v>
      </c>
      <c r="E13" s="36">
        <v>333574.6666666667</v>
      </c>
      <c r="F13" s="36">
        <v>32600</v>
      </c>
      <c r="G13" s="36">
        <v>39208</v>
      </c>
      <c r="H13" s="37">
        <v>22144</v>
      </c>
    </row>
    <row r="14" spans="2:8" s="20" customFormat="1" ht="12">
      <c r="B14" s="32" t="s">
        <v>26</v>
      </c>
      <c r="C14" s="33">
        <v>1.54</v>
      </c>
      <c r="D14" s="36">
        <v>721058.6666666666</v>
      </c>
      <c r="E14" s="36">
        <v>237846.66666666666</v>
      </c>
      <c r="F14" s="36">
        <v>33505.333333333336</v>
      </c>
      <c r="G14" s="36">
        <v>40112</v>
      </c>
      <c r="H14" s="37">
        <v>22560</v>
      </c>
    </row>
    <row r="15" spans="2:8" s="20" customFormat="1" ht="12">
      <c r="B15" s="32" t="s">
        <v>33</v>
      </c>
      <c r="C15" s="33">
        <v>1.54</v>
      </c>
      <c r="D15" s="36">
        <v>721013.3333333334</v>
      </c>
      <c r="E15" s="36">
        <v>691460</v>
      </c>
      <c r="F15" s="36">
        <v>43489.333333333336</v>
      </c>
      <c r="G15" s="36">
        <v>49833.333333333336</v>
      </c>
      <c r="H15" s="37">
        <v>65524</v>
      </c>
    </row>
    <row r="16" spans="2:8" s="20" customFormat="1" ht="12">
      <c r="B16" s="32" t="s">
        <v>21</v>
      </c>
      <c r="C16" s="33">
        <v>3.03</v>
      </c>
      <c r="D16" s="38">
        <v>716985.3333333334</v>
      </c>
      <c r="E16" s="38">
        <v>340724</v>
      </c>
      <c r="F16" s="38">
        <v>32701.333333333332</v>
      </c>
      <c r="G16" s="38">
        <v>39373.333333333336</v>
      </c>
      <c r="H16" s="39">
        <v>25086.666666666668</v>
      </c>
    </row>
    <row r="17" spans="2:8" s="20" customFormat="1" ht="12">
      <c r="B17" s="32" t="s">
        <v>31</v>
      </c>
      <c r="C17" s="33">
        <v>1.54</v>
      </c>
      <c r="D17" s="34">
        <v>710254.6666666666</v>
      </c>
      <c r="E17" s="34">
        <v>481838.6666666667</v>
      </c>
      <c r="F17" s="34">
        <v>64349.333333333336</v>
      </c>
      <c r="G17" s="34">
        <v>71409.33333333333</v>
      </c>
      <c r="H17" s="35">
        <v>21985.333333333332</v>
      </c>
    </row>
    <row r="18" spans="2:8" s="20" customFormat="1" ht="12">
      <c r="B18" s="32" t="s">
        <v>192</v>
      </c>
      <c r="C18" s="33">
        <v>1.54</v>
      </c>
      <c r="D18" s="36">
        <v>706074.6666666666</v>
      </c>
      <c r="E18" s="36">
        <v>452313.3333333333</v>
      </c>
      <c r="F18" s="36">
        <v>32244.333333333332</v>
      </c>
      <c r="G18" s="36">
        <v>38924</v>
      </c>
      <c r="H18" s="37">
        <v>22909.333333333332</v>
      </c>
    </row>
    <row r="19" spans="2:8" s="20" customFormat="1" ht="12">
      <c r="B19" s="32" t="s">
        <v>191</v>
      </c>
      <c r="C19" s="33">
        <v>1.54</v>
      </c>
      <c r="D19" s="36">
        <v>698977.3333333334</v>
      </c>
      <c r="E19" s="36">
        <v>457585.3333333333</v>
      </c>
      <c r="F19" s="36">
        <v>88708</v>
      </c>
      <c r="G19" s="36">
        <v>95225.33333333333</v>
      </c>
      <c r="H19" s="37">
        <v>31236.333333333332</v>
      </c>
    </row>
    <row r="20" spans="2:8" s="20" customFormat="1" ht="12.75" thickBot="1">
      <c r="B20" s="40" t="s">
        <v>18</v>
      </c>
      <c r="C20" s="41">
        <v>3.03</v>
      </c>
      <c r="D20" s="42">
        <v>641920</v>
      </c>
      <c r="E20" s="42">
        <v>338285.3333333333</v>
      </c>
      <c r="F20" s="42">
        <v>110310.66666666667</v>
      </c>
      <c r="G20" s="42">
        <v>117436</v>
      </c>
      <c r="H20" s="43">
        <v>22862.666666666668</v>
      </c>
    </row>
    <row r="21" s="20" customFormat="1" ht="12"/>
    <row r="22" spans="2:14" s="20" customFormat="1" ht="13.5" customHeight="1" thickBot="1">
      <c r="B22" s="350" t="s">
        <v>186</v>
      </c>
      <c r="C22" s="350"/>
      <c r="D22" s="350"/>
      <c r="E22" s="350"/>
      <c r="F22" s="350"/>
      <c r="G22" s="350"/>
      <c r="H22" s="350"/>
      <c r="I22" s="23"/>
      <c r="J22" s="23"/>
      <c r="K22" s="23"/>
      <c r="L22" s="23"/>
      <c r="M22" s="23"/>
      <c r="N22" s="23"/>
    </row>
    <row r="23" spans="2:7" s="20" customFormat="1" ht="13.5" customHeight="1">
      <c r="B23" s="360" t="s">
        <v>64</v>
      </c>
      <c r="C23" s="355" t="s">
        <v>95</v>
      </c>
      <c r="D23" s="355" t="s">
        <v>92</v>
      </c>
      <c r="E23" s="355"/>
      <c r="F23" s="356"/>
      <c r="G23" s="357"/>
    </row>
    <row r="24" spans="2:7" s="20" customFormat="1" ht="38.25" customHeight="1" thickBot="1">
      <c r="B24" s="361"/>
      <c r="C24" s="362"/>
      <c r="D24" s="44" t="s">
        <v>53</v>
      </c>
      <c r="E24" s="44" t="s">
        <v>56</v>
      </c>
      <c r="F24" s="44" t="s">
        <v>57</v>
      </c>
      <c r="G24" s="45" t="s">
        <v>52</v>
      </c>
    </row>
    <row r="25" spans="2:15" s="20" customFormat="1" ht="12.75">
      <c r="B25" s="46" t="s">
        <v>19</v>
      </c>
      <c r="C25" s="47">
        <f>C6-1.54</f>
        <v>0</v>
      </c>
      <c r="D25" s="48">
        <f aca="true" t="shared" si="0" ref="D25:D39">773800-D6</f>
        <v>10264</v>
      </c>
      <c r="E25" s="49">
        <f aca="true" t="shared" si="1" ref="E25:E39">D25*100/773800</f>
        <v>1.3264409408115791</v>
      </c>
      <c r="F25" s="48">
        <f>E6-184128</f>
        <v>70469</v>
      </c>
      <c r="G25" s="49">
        <f>F25*100/184128</f>
        <v>38.271745742092456</v>
      </c>
      <c r="I25"/>
      <c r="J25"/>
      <c r="K25"/>
      <c r="L25"/>
      <c r="M25"/>
      <c r="N25"/>
      <c r="O25"/>
    </row>
    <row r="26" spans="2:15" s="20" customFormat="1" ht="12.75">
      <c r="B26" s="50" t="s">
        <v>20</v>
      </c>
      <c r="C26" s="51">
        <f aca="true" t="shared" si="2" ref="C26:C39">C7-1.54</f>
        <v>0</v>
      </c>
      <c r="D26" s="52">
        <f t="shared" si="0"/>
        <v>16228</v>
      </c>
      <c r="E26" s="53">
        <f t="shared" si="1"/>
        <v>2.097182734556733</v>
      </c>
      <c r="F26" s="52">
        <f aca="true" t="shared" si="3" ref="F26:F39">E7-184128</f>
        <v>66872</v>
      </c>
      <c r="G26" s="53">
        <f aca="true" t="shared" si="4" ref="G26:G39">F26*100/184128</f>
        <v>36.318213416753565</v>
      </c>
      <c r="I26"/>
      <c r="J26"/>
      <c r="K26"/>
      <c r="L26"/>
      <c r="M26"/>
      <c r="N26"/>
      <c r="O26"/>
    </row>
    <row r="27" spans="2:15" s="20" customFormat="1" ht="12.75">
      <c r="B27" s="50" t="s">
        <v>25</v>
      </c>
      <c r="C27" s="51">
        <f t="shared" si="2"/>
        <v>0</v>
      </c>
      <c r="D27" s="52">
        <f t="shared" si="0"/>
        <v>28526.666666666628</v>
      </c>
      <c r="E27" s="53">
        <f t="shared" si="1"/>
        <v>3.6865684500732265</v>
      </c>
      <c r="F27" s="52">
        <f t="shared" si="3"/>
        <v>128970.66666666669</v>
      </c>
      <c r="G27" s="53">
        <f t="shared" si="4"/>
        <v>70.04402734329743</v>
      </c>
      <c r="I27"/>
      <c r="J27"/>
      <c r="K27"/>
      <c r="L27"/>
      <c r="M27"/>
      <c r="N27"/>
      <c r="O27"/>
    </row>
    <row r="28" spans="2:15" s="20" customFormat="1" ht="12.75">
      <c r="B28" s="50" t="s">
        <v>32</v>
      </c>
      <c r="C28" s="51">
        <f t="shared" si="2"/>
        <v>0</v>
      </c>
      <c r="D28" s="52">
        <f t="shared" si="0"/>
        <v>31848</v>
      </c>
      <c r="E28" s="53">
        <f t="shared" si="1"/>
        <v>4.115792194365469</v>
      </c>
      <c r="F28" s="52">
        <f t="shared" si="3"/>
        <v>60717.33333333334</v>
      </c>
      <c r="G28" s="53">
        <f t="shared" si="4"/>
        <v>32.97561116904183</v>
      </c>
      <c r="I28"/>
      <c r="J28"/>
      <c r="K28"/>
      <c r="L28"/>
      <c r="M28"/>
      <c r="N28"/>
      <c r="O28"/>
    </row>
    <row r="29" spans="2:15" s="20" customFormat="1" ht="12.75">
      <c r="B29" s="50" t="s">
        <v>23</v>
      </c>
      <c r="C29" s="51">
        <f t="shared" si="2"/>
        <v>0</v>
      </c>
      <c r="D29" s="52">
        <f t="shared" si="0"/>
        <v>41066.66666666663</v>
      </c>
      <c r="E29" s="53">
        <f t="shared" si="1"/>
        <v>5.307142241750663</v>
      </c>
      <c r="F29" s="52">
        <f t="shared" si="3"/>
        <v>48614.66666666666</v>
      </c>
      <c r="G29" s="53">
        <f t="shared" si="4"/>
        <v>26.40264743366933</v>
      </c>
      <c r="I29"/>
      <c r="J29"/>
      <c r="K29"/>
      <c r="L29"/>
      <c r="M29"/>
      <c r="N29"/>
      <c r="O29"/>
    </row>
    <row r="30" spans="2:15" s="20" customFormat="1" ht="12.75">
      <c r="B30" s="50" t="s">
        <v>22</v>
      </c>
      <c r="C30" s="51">
        <f t="shared" si="2"/>
        <v>0</v>
      </c>
      <c r="D30" s="52">
        <f t="shared" si="0"/>
        <v>41978.66666666663</v>
      </c>
      <c r="E30" s="53">
        <f t="shared" si="1"/>
        <v>5.425002153872658</v>
      </c>
      <c r="F30" s="52">
        <f t="shared" si="3"/>
        <v>212254.6666666667</v>
      </c>
      <c r="G30" s="53">
        <f t="shared" si="4"/>
        <v>115.27560537597034</v>
      </c>
      <c r="I30"/>
      <c r="J30"/>
      <c r="K30"/>
      <c r="L30"/>
      <c r="M30"/>
      <c r="N30"/>
      <c r="O30"/>
    </row>
    <row r="31" spans="2:15" s="20" customFormat="1" ht="12.75">
      <c r="B31" s="50" t="s">
        <v>28</v>
      </c>
      <c r="C31" s="51">
        <f t="shared" si="2"/>
        <v>0</v>
      </c>
      <c r="D31" s="52">
        <f t="shared" si="0"/>
        <v>47280</v>
      </c>
      <c r="E31" s="53">
        <f t="shared" si="1"/>
        <v>6.110105970535022</v>
      </c>
      <c r="F31" s="52">
        <f t="shared" si="3"/>
        <v>250321</v>
      </c>
      <c r="G31" s="53">
        <f t="shared" si="4"/>
        <v>135.9494482099409</v>
      </c>
      <c r="I31"/>
      <c r="J31"/>
      <c r="K31"/>
      <c r="L31"/>
      <c r="M31"/>
      <c r="N31"/>
      <c r="O31"/>
    </row>
    <row r="32" spans="2:15" s="20" customFormat="1" ht="12.75">
      <c r="B32" s="50" t="s">
        <v>27</v>
      </c>
      <c r="C32" s="51">
        <f t="shared" si="2"/>
        <v>0</v>
      </c>
      <c r="D32" s="52">
        <f t="shared" si="0"/>
        <v>48912</v>
      </c>
      <c r="E32" s="53">
        <f t="shared" si="1"/>
        <v>6.321013181700698</v>
      </c>
      <c r="F32" s="52">
        <f t="shared" si="3"/>
        <v>149446.6666666667</v>
      </c>
      <c r="G32" s="53">
        <f t="shared" si="4"/>
        <v>81.1645521955741</v>
      </c>
      <c r="I32"/>
      <c r="J32"/>
      <c r="K32"/>
      <c r="L32"/>
      <c r="M32"/>
      <c r="N32"/>
      <c r="O32"/>
    </row>
    <row r="33" spans="2:15" s="20" customFormat="1" ht="12.75">
      <c r="B33" s="50" t="s">
        <v>26</v>
      </c>
      <c r="C33" s="51">
        <f t="shared" si="2"/>
        <v>0</v>
      </c>
      <c r="D33" s="52">
        <f t="shared" si="0"/>
        <v>52741.33333333337</v>
      </c>
      <c r="E33" s="53">
        <f t="shared" si="1"/>
        <v>6.815886964762649</v>
      </c>
      <c r="F33" s="52">
        <f t="shared" si="3"/>
        <v>53718.66666666666</v>
      </c>
      <c r="G33" s="53">
        <f t="shared" si="4"/>
        <v>29.174632139960604</v>
      </c>
      <c r="I33"/>
      <c r="J33"/>
      <c r="K33"/>
      <c r="L33"/>
      <c r="M33"/>
      <c r="N33"/>
      <c r="O33"/>
    </row>
    <row r="34" spans="2:15" s="20" customFormat="1" ht="12.75">
      <c r="B34" s="50" t="s">
        <v>33</v>
      </c>
      <c r="C34" s="51">
        <f t="shared" si="2"/>
        <v>0</v>
      </c>
      <c r="D34" s="52">
        <f t="shared" si="0"/>
        <v>52786.66666666663</v>
      </c>
      <c r="E34" s="53">
        <f t="shared" si="1"/>
        <v>6.821745498406129</v>
      </c>
      <c r="F34" s="52">
        <f t="shared" si="3"/>
        <v>507332</v>
      </c>
      <c r="G34" s="53">
        <f t="shared" si="4"/>
        <v>275.5322384428224</v>
      </c>
      <c r="I34"/>
      <c r="J34"/>
      <c r="K34"/>
      <c r="L34"/>
      <c r="M34"/>
      <c r="N34"/>
      <c r="O34"/>
    </row>
    <row r="35" spans="2:15" s="20" customFormat="1" ht="12.75">
      <c r="B35" s="50" t="s">
        <v>21</v>
      </c>
      <c r="C35" s="51">
        <f t="shared" si="2"/>
        <v>1.4899999999999998</v>
      </c>
      <c r="D35" s="52">
        <f t="shared" si="0"/>
        <v>56814.66666666663</v>
      </c>
      <c r="E35" s="53">
        <f t="shared" si="1"/>
        <v>7.342293443611608</v>
      </c>
      <c r="F35" s="52">
        <f t="shared" si="3"/>
        <v>156596</v>
      </c>
      <c r="G35" s="53">
        <f t="shared" si="4"/>
        <v>85.04735835940215</v>
      </c>
      <c r="I35"/>
      <c r="J35"/>
      <c r="K35"/>
      <c r="L35"/>
      <c r="M35"/>
      <c r="N35"/>
      <c r="O35"/>
    </row>
    <row r="36" spans="2:15" s="20" customFormat="1" ht="12.75">
      <c r="B36" s="50" t="s">
        <v>31</v>
      </c>
      <c r="C36" s="51">
        <f t="shared" si="2"/>
        <v>0</v>
      </c>
      <c r="D36" s="52">
        <f t="shared" si="0"/>
        <v>63545.33333333337</v>
      </c>
      <c r="E36" s="53">
        <f t="shared" si="1"/>
        <v>8.212113379856989</v>
      </c>
      <c r="F36" s="52">
        <f t="shared" si="3"/>
        <v>297710.6666666667</v>
      </c>
      <c r="G36" s="53">
        <f t="shared" si="4"/>
        <v>161.68679759008228</v>
      </c>
      <c r="I36"/>
      <c r="J36"/>
      <c r="K36"/>
      <c r="L36"/>
      <c r="M36"/>
      <c r="N36"/>
      <c r="O36"/>
    </row>
    <row r="37" spans="2:15" s="20" customFormat="1" ht="12.75">
      <c r="B37" s="50" t="s">
        <v>192</v>
      </c>
      <c r="C37" s="51">
        <f t="shared" si="2"/>
        <v>0</v>
      </c>
      <c r="D37" s="52">
        <f t="shared" si="0"/>
        <v>67725.33333333337</v>
      </c>
      <c r="E37" s="53">
        <f t="shared" si="1"/>
        <v>8.752304643749467</v>
      </c>
      <c r="F37" s="52">
        <f t="shared" si="3"/>
        <v>268185.3333333333</v>
      </c>
      <c r="G37" s="53">
        <f t="shared" si="4"/>
        <v>145.65157571544432</v>
      </c>
      <c r="I37"/>
      <c r="J37"/>
      <c r="K37"/>
      <c r="L37"/>
      <c r="M37"/>
      <c r="N37"/>
      <c r="O37"/>
    </row>
    <row r="38" spans="2:15" s="20" customFormat="1" ht="12.75">
      <c r="B38" s="50" t="s">
        <v>191</v>
      </c>
      <c r="C38" s="51">
        <f t="shared" si="2"/>
        <v>0</v>
      </c>
      <c r="D38" s="52">
        <f t="shared" si="0"/>
        <v>74822.66666666663</v>
      </c>
      <c r="E38" s="53">
        <f t="shared" si="1"/>
        <v>9.669509778581885</v>
      </c>
      <c r="F38" s="52">
        <f t="shared" si="3"/>
        <v>273457.3333333333</v>
      </c>
      <c r="G38" s="53">
        <f t="shared" si="4"/>
        <v>148.514801297648</v>
      </c>
      <c r="I38"/>
      <c r="J38"/>
      <c r="K38"/>
      <c r="L38"/>
      <c r="M38"/>
      <c r="N38"/>
      <c r="O38"/>
    </row>
    <row r="39" spans="2:15" s="20" customFormat="1" ht="13.5" thickBot="1">
      <c r="B39" s="54" t="s">
        <v>18</v>
      </c>
      <c r="C39" s="55">
        <f t="shared" si="2"/>
        <v>1.4899999999999998</v>
      </c>
      <c r="D39" s="56">
        <f t="shared" si="0"/>
        <v>131880</v>
      </c>
      <c r="E39" s="57">
        <f t="shared" si="1"/>
        <v>17.043163608167486</v>
      </c>
      <c r="F39" s="56">
        <f t="shared" si="3"/>
        <v>154157.3333333333</v>
      </c>
      <c r="G39" s="57">
        <f t="shared" si="4"/>
        <v>83.72291739080059</v>
      </c>
      <c r="I39"/>
      <c r="J39"/>
      <c r="K39"/>
      <c r="L39"/>
      <c r="M39"/>
      <c r="N39"/>
      <c r="O39"/>
    </row>
    <row r="40" spans="9:15" s="20" customFormat="1" ht="19.5" customHeight="1">
      <c r="I40"/>
      <c r="J40"/>
      <c r="K40"/>
      <c r="L40"/>
      <c r="M40"/>
      <c r="N40"/>
      <c r="O40"/>
    </row>
    <row r="41" spans="2:15" s="20" customFormat="1" ht="13.5" thickBot="1">
      <c r="B41" s="350" t="s">
        <v>185</v>
      </c>
      <c r="C41" s="350"/>
      <c r="D41" s="350"/>
      <c r="E41" s="350"/>
      <c r="F41" s="350"/>
      <c r="G41" s="350"/>
      <c r="H41" s="350"/>
      <c r="I41"/>
      <c r="J41"/>
      <c r="K41"/>
      <c r="L41"/>
      <c r="M41"/>
      <c r="N41"/>
      <c r="O41"/>
    </row>
    <row r="42" spans="2:8" ht="12.75">
      <c r="B42" s="360" t="s">
        <v>64</v>
      </c>
      <c r="C42" s="355" t="s">
        <v>93</v>
      </c>
      <c r="D42" s="356"/>
      <c r="E42" s="356"/>
      <c r="F42" s="356"/>
      <c r="G42" s="356"/>
      <c r="H42" s="357"/>
    </row>
    <row r="43" spans="2:8" ht="48.75" thickBot="1">
      <c r="B43" s="361"/>
      <c r="C43" s="44" t="s">
        <v>94</v>
      </c>
      <c r="D43" s="44" t="s">
        <v>62</v>
      </c>
      <c r="E43" s="44" t="s">
        <v>61</v>
      </c>
      <c r="F43" s="44" t="s">
        <v>60</v>
      </c>
      <c r="G43" s="44" t="s">
        <v>59</v>
      </c>
      <c r="H43" s="45" t="s">
        <v>58</v>
      </c>
    </row>
    <row r="44" spans="2:8" ht="12.75">
      <c r="B44" s="46" t="s">
        <v>19</v>
      </c>
      <c r="C44" s="48">
        <f>F6-$F$5</f>
        <v>3015</v>
      </c>
      <c r="D44" s="49">
        <f>C44*100/30465</f>
        <v>9.896602658788774</v>
      </c>
      <c r="E44" s="48">
        <f>G6-$G$5</f>
        <v>3086</v>
      </c>
      <c r="F44" s="49">
        <f>E44*100/37073</f>
        <v>8.324117282119062</v>
      </c>
      <c r="G44" s="48">
        <f>H6-$H$5</f>
        <v>824</v>
      </c>
      <c r="H44" s="49">
        <f>G44*100/21681</f>
        <v>3.8005627046722936</v>
      </c>
    </row>
    <row r="45" spans="2:8" ht="12.75">
      <c r="B45" s="50" t="s">
        <v>20</v>
      </c>
      <c r="C45" s="48">
        <f aca="true" t="shared" si="5" ref="C45:C58">F7-$F$5</f>
        <v>953.6666666666679</v>
      </c>
      <c r="D45" s="53">
        <f aca="true" t="shared" si="6" ref="D45:D58">C45*100/30465</f>
        <v>3.1303681820668565</v>
      </c>
      <c r="E45" s="48">
        <f aca="true" t="shared" si="7" ref="E45:E58">G7-$G$5</f>
        <v>953.6666666666642</v>
      </c>
      <c r="F45" s="53">
        <f aca="true" t="shared" si="8" ref="F45:F58">E45*100/37073</f>
        <v>2.572402197466254</v>
      </c>
      <c r="G45" s="48">
        <f aca="true" t="shared" si="9" ref="G45:G58">H7-$H$5</f>
        <v>249.66666666666788</v>
      </c>
      <c r="H45" s="53">
        <f aca="true" t="shared" si="10" ref="H45:H58">G45*100/21681</f>
        <v>1.1515459004043536</v>
      </c>
    </row>
    <row r="46" spans="2:8" ht="12.75">
      <c r="B46" s="50" t="s">
        <v>25</v>
      </c>
      <c r="C46" s="48">
        <f t="shared" si="5"/>
        <v>6715</v>
      </c>
      <c r="D46" s="53">
        <f t="shared" si="6"/>
        <v>22.041687182012144</v>
      </c>
      <c r="E46" s="48">
        <f t="shared" si="7"/>
        <v>6715</v>
      </c>
      <c r="F46" s="53">
        <f t="shared" si="8"/>
        <v>18.112912362096406</v>
      </c>
      <c r="G46" s="48">
        <f t="shared" si="9"/>
        <v>2809.666666666668</v>
      </c>
      <c r="H46" s="53">
        <f t="shared" si="10"/>
        <v>12.959119351813422</v>
      </c>
    </row>
    <row r="47" spans="2:8" ht="12.75">
      <c r="B47" s="50" t="s">
        <v>32</v>
      </c>
      <c r="C47" s="48">
        <f t="shared" si="5"/>
        <v>768.3333333333321</v>
      </c>
      <c r="D47" s="53">
        <f t="shared" si="6"/>
        <v>2.522019804146831</v>
      </c>
      <c r="E47" s="48">
        <f t="shared" si="7"/>
        <v>768.3333333333358</v>
      </c>
      <c r="F47" s="53">
        <f t="shared" si="8"/>
        <v>2.0724876145263016</v>
      </c>
      <c r="G47" s="48">
        <f t="shared" si="9"/>
        <v>43096.333333333336</v>
      </c>
      <c r="H47" s="53">
        <f t="shared" si="10"/>
        <v>198.77465676552438</v>
      </c>
    </row>
    <row r="48" spans="2:8" ht="12.75">
      <c r="B48" s="50" t="s">
        <v>23</v>
      </c>
      <c r="C48" s="48">
        <f t="shared" si="5"/>
        <v>3321.6666666666642</v>
      </c>
      <c r="D48" s="53">
        <f t="shared" si="6"/>
        <v>10.903222276929801</v>
      </c>
      <c r="E48" s="48">
        <f t="shared" si="7"/>
        <v>3255</v>
      </c>
      <c r="F48" s="53">
        <f t="shared" si="8"/>
        <v>8.779974644620074</v>
      </c>
      <c r="G48" s="48">
        <f t="shared" si="9"/>
        <v>495</v>
      </c>
      <c r="H48" s="53">
        <f t="shared" si="10"/>
        <v>2.2831050228310503</v>
      </c>
    </row>
    <row r="49" spans="2:8" ht="12.75">
      <c r="B49" s="50" t="s">
        <v>22</v>
      </c>
      <c r="C49" s="48">
        <f t="shared" si="5"/>
        <v>2567</v>
      </c>
      <c r="D49" s="53">
        <f t="shared" si="6"/>
        <v>8.426062694895782</v>
      </c>
      <c r="E49" s="48">
        <f t="shared" si="7"/>
        <v>2567</v>
      </c>
      <c r="F49" s="53">
        <f t="shared" si="8"/>
        <v>6.924176624497613</v>
      </c>
      <c r="G49" s="48">
        <f t="shared" si="9"/>
        <v>285.6666666666679</v>
      </c>
      <c r="H49" s="53">
        <f t="shared" si="10"/>
        <v>1.3175899020647934</v>
      </c>
    </row>
    <row r="50" spans="2:8" ht="12.75">
      <c r="B50" s="50" t="s">
        <v>28</v>
      </c>
      <c r="C50" s="48">
        <f t="shared" si="5"/>
        <v>2994</v>
      </c>
      <c r="D50" s="53">
        <f t="shared" si="6"/>
        <v>9.82767109798129</v>
      </c>
      <c r="E50" s="48">
        <f t="shared" si="7"/>
        <v>2994</v>
      </c>
      <c r="F50" s="53">
        <f t="shared" si="8"/>
        <v>8.075958244544546</v>
      </c>
      <c r="G50" s="48">
        <f t="shared" si="9"/>
        <v>1014</v>
      </c>
      <c r="H50" s="53">
        <f t="shared" si="10"/>
        <v>4.67690604676906</v>
      </c>
    </row>
    <row r="51" spans="2:8" ht="12.75">
      <c r="B51" s="50" t="s">
        <v>27</v>
      </c>
      <c r="C51" s="48">
        <f t="shared" si="5"/>
        <v>2135</v>
      </c>
      <c r="D51" s="53">
        <f t="shared" si="6"/>
        <v>7.00804201542754</v>
      </c>
      <c r="E51" s="48">
        <f t="shared" si="7"/>
        <v>2135</v>
      </c>
      <c r="F51" s="53">
        <f t="shared" si="8"/>
        <v>5.758908100234672</v>
      </c>
      <c r="G51" s="48">
        <f t="shared" si="9"/>
        <v>463</v>
      </c>
      <c r="H51" s="53">
        <f t="shared" si="10"/>
        <v>2.135510354688437</v>
      </c>
    </row>
    <row r="52" spans="2:8" ht="12.75">
      <c r="B52" s="50" t="s">
        <v>26</v>
      </c>
      <c r="C52" s="48">
        <f t="shared" si="5"/>
        <v>3040.3333333333358</v>
      </c>
      <c r="D52" s="53">
        <f t="shared" si="6"/>
        <v>9.979758192461304</v>
      </c>
      <c r="E52" s="48">
        <f t="shared" si="7"/>
        <v>3039</v>
      </c>
      <c r="F52" s="53">
        <f t="shared" si="8"/>
        <v>8.197340382488603</v>
      </c>
      <c r="G52" s="48">
        <f t="shared" si="9"/>
        <v>879</v>
      </c>
      <c r="H52" s="53">
        <f t="shared" si="10"/>
        <v>4.0542410405424105</v>
      </c>
    </row>
    <row r="53" spans="2:8" ht="12.75">
      <c r="B53" s="50" t="s">
        <v>33</v>
      </c>
      <c r="C53" s="48">
        <f t="shared" si="5"/>
        <v>13024.333333333336</v>
      </c>
      <c r="D53" s="53">
        <f t="shared" si="6"/>
        <v>42.75179167350512</v>
      </c>
      <c r="E53" s="48">
        <f t="shared" si="7"/>
        <v>12760.333333333336</v>
      </c>
      <c r="F53" s="53">
        <f t="shared" si="8"/>
        <v>34.41947868619571</v>
      </c>
      <c r="G53" s="48">
        <f t="shared" si="9"/>
        <v>43843</v>
      </c>
      <c r="H53" s="53">
        <f t="shared" si="10"/>
        <v>202.21853235551865</v>
      </c>
    </row>
    <row r="54" spans="2:8" ht="12.75">
      <c r="B54" s="50" t="s">
        <v>21</v>
      </c>
      <c r="C54" s="48">
        <f t="shared" si="5"/>
        <v>2236.333333333332</v>
      </c>
      <c r="D54" s="53">
        <f t="shared" si="6"/>
        <v>7.340664150117616</v>
      </c>
      <c r="E54" s="48">
        <f t="shared" si="7"/>
        <v>2300.3333333333358</v>
      </c>
      <c r="F54" s="53">
        <f t="shared" si="8"/>
        <v>6.204875066310619</v>
      </c>
      <c r="G54" s="48">
        <f t="shared" si="9"/>
        <v>3405.666666666668</v>
      </c>
      <c r="H54" s="53">
        <f t="shared" si="10"/>
        <v>15.708070045969595</v>
      </c>
    </row>
    <row r="55" spans="2:8" ht="12.75">
      <c r="B55" s="50" t="s">
        <v>31</v>
      </c>
      <c r="C55" s="48">
        <f t="shared" si="5"/>
        <v>33884.333333333336</v>
      </c>
      <c r="D55" s="53">
        <f t="shared" si="6"/>
        <v>111.22380874227255</v>
      </c>
      <c r="E55" s="48">
        <f t="shared" si="7"/>
        <v>34336.33333333333</v>
      </c>
      <c r="F55" s="53">
        <f t="shared" si="8"/>
        <v>92.6181677591059</v>
      </c>
      <c r="G55" s="48">
        <f t="shared" si="9"/>
        <v>304.3333333333321</v>
      </c>
      <c r="H55" s="53">
        <f t="shared" si="10"/>
        <v>1.40368679181464</v>
      </c>
    </row>
    <row r="56" spans="2:8" ht="12.75">
      <c r="B56" s="50" t="s">
        <v>192</v>
      </c>
      <c r="C56" s="48">
        <f t="shared" si="5"/>
        <v>1779.3333333333321</v>
      </c>
      <c r="D56" s="53">
        <f t="shared" si="6"/>
        <v>5.840582088735704</v>
      </c>
      <c r="E56" s="48">
        <f t="shared" si="7"/>
        <v>1851</v>
      </c>
      <c r="F56" s="53">
        <f t="shared" si="8"/>
        <v>4.992851940765517</v>
      </c>
      <c r="G56" s="48">
        <f t="shared" si="9"/>
        <v>1228.3333333333321</v>
      </c>
      <c r="H56" s="53">
        <f t="shared" si="10"/>
        <v>5.6654828344326</v>
      </c>
    </row>
    <row r="57" spans="2:8" ht="12.75">
      <c r="B57" s="50" t="s">
        <v>191</v>
      </c>
      <c r="C57" s="48">
        <f t="shared" si="5"/>
        <v>58243</v>
      </c>
      <c r="D57" s="53">
        <f t="shared" si="6"/>
        <v>191.18004267191859</v>
      </c>
      <c r="E57" s="48">
        <f t="shared" si="7"/>
        <v>58152.33333333333</v>
      </c>
      <c r="F57" s="53">
        <f t="shared" si="8"/>
        <v>156.8589899207869</v>
      </c>
      <c r="G57" s="48">
        <f t="shared" si="9"/>
        <v>9555.333333333332</v>
      </c>
      <c r="H57" s="53">
        <f t="shared" si="10"/>
        <v>44.07238288516827</v>
      </c>
    </row>
    <row r="58" spans="2:8" ht="13.5" thickBot="1">
      <c r="B58" s="54" t="s">
        <v>18</v>
      </c>
      <c r="C58" s="58">
        <f t="shared" si="5"/>
        <v>79845.66666666667</v>
      </c>
      <c r="D58" s="57">
        <f t="shared" si="6"/>
        <v>262.0898298594015</v>
      </c>
      <c r="E58" s="58">
        <f t="shared" si="7"/>
        <v>80363</v>
      </c>
      <c r="F58" s="57">
        <f t="shared" si="8"/>
        <v>216.7696167021822</v>
      </c>
      <c r="G58" s="58">
        <f t="shared" si="9"/>
        <v>1181.6666666666679</v>
      </c>
      <c r="H58" s="57">
        <f t="shared" si="10"/>
        <v>5.450240610057968</v>
      </c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</sheetData>
  <sheetProtection/>
  <mergeCells count="13">
    <mergeCell ref="B42:B43"/>
    <mergeCell ref="C42:H42"/>
    <mergeCell ref="B22:H22"/>
    <mergeCell ref="B41:H41"/>
    <mergeCell ref="I2:M2"/>
    <mergeCell ref="B2:H2"/>
    <mergeCell ref="D23:G23"/>
    <mergeCell ref="D3:E3"/>
    <mergeCell ref="F3:H3"/>
    <mergeCell ref="B23:B24"/>
    <mergeCell ref="B3:B4"/>
    <mergeCell ref="C23:C24"/>
    <mergeCell ref="C3:C4"/>
  </mergeCells>
  <printOptions/>
  <pageMargins left="0.57" right="0.62" top="0.6" bottom="0.61" header="0.36" footer="0.34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N41"/>
  <sheetViews>
    <sheetView workbookViewId="0" topLeftCell="A28">
      <selection activeCell="F71" sqref="F71"/>
    </sheetView>
  </sheetViews>
  <sheetFormatPr defaultColWidth="9.140625" defaultRowHeight="12.75"/>
  <cols>
    <col min="1" max="1" width="3.421875" style="0" customWidth="1"/>
    <col min="2" max="2" width="39.140625" style="0" bestFit="1" customWidth="1"/>
    <col min="3" max="3" width="12.00390625" style="0" customWidth="1"/>
    <col min="4" max="4" width="12.57421875" style="0" bestFit="1" customWidth="1"/>
    <col min="5" max="5" width="13.57421875" style="0" customWidth="1"/>
    <col min="6" max="6" width="14.140625" style="0" bestFit="1" customWidth="1"/>
    <col min="7" max="7" width="14.00390625" style="0" bestFit="1" customWidth="1"/>
    <col min="8" max="8" width="13.421875" style="0" bestFit="1" customWidth="1"/>
    <col min="9" max="9" width="13.57421875" style="0" customWidth="1"/>
    <col min="10" max="10" width="14.8515625" style="0" customWidth="1"/>
    <col min="11" max="11" width="12.57421875" style="0" customWidth="1"/>
    <col min="12" max="12" width="14.7109375" style="0" customWidth="1"/>
    <col min="13" max="13" width="13.28125" style="0" customWidth="1"/>
    <col min="14" max="14" width="17.140625" style="0" customWidth="1"/>
  </cols>
  <sheetData>
    <row r="1" s="20" customFormat="1" ht="12"/>
    <row r="2" spans="2:11" s="20" customFormat="1" ht="12.75" thickBot="1">
      <c r="B2" s="364" t="s">
        <v>54</v>
      </c>
      <c r="C2" s="350"/>
      <c r="D2" s="350"/>
      <c r="E2" s="350"/>
      <c r="F2" s="350"/>
      <c r="G2" s="350"/>
      <c r="H2" s="350"/>
      <c r="I2" s="350"/>
      <c r="J2" s="350"/>
      <c r="K2" s="350"/>
    </row>
    <row r="3" spans="1:11" s="20" customFormat="1" ht="12">
      <c r="A3" s="22"/>
      <c r="B3" s="360" t="s">
        <v>64</v>
      </c>
      <c r="C3" s="355" t="s">
        <v>51</v>
      </c>
      <c r="D3" s="355" t="s">
        <v>50</v>
      </c>
      <c r="E3" s="355"/>
      <c r="F3" s="355" t="s">
        <v>49</v>
      </c>
      <c r="G3" s="358"/>
      <c r="H3" s="358"/>
      <c r="I3" s="355" t="s">
        <v>45</v>
      </c>
      <c r="J3" s="358"/>
      <c r="K3" s="359"/>
    </row>
    <row r="4" spans="2:11" s="20" customFormat="1" ht="12.75" thickBot="1">
      <c r="B4" s="361"/>
      <c r="C4" s="362"/>
      <c r="D4" s="26" t="s">
        <v>0</v>
      </c>
      <c r="E4" s="26" t="s">
        <v>1</v>
      </c>
      <c r="F4" s="26" t="s">
        <v>2</v>
      </c>
      <c r="G4" s="26" t="s">
        <v>3</v>
      </c>
      <c r="H4" s="26" t="s">
        <v>4</v>
      </c>
      <c r="I4" s="59" t="s">
        <v>46</v>
      </c>
      <c r="J4" s="59" t="s">
        <v>47</v>
      </c>
      <c r="K4" s="60" t="s">
        <v>48</v>
      </c>
    </row>
    <row r="5" spans="1:13" s="20" customFormat="1" ht="12">
      <c r="A5" s="21"/>
      <c r="B5" s="61" t="s">
        <v>5</v>
      </c>
      <c r="C5" s="62">
        <v>30</v>
      </c>
      <c r="D5" s="63">
        <v>706385</v>
      </c>
      <c r="E5" s="63">
        <v>850488</v>
      </c>
      <c r="F5" s="63">
        <v>37115</v>
      </c>
      <c r="G5" s="63">
        <v>43643</v>
      </c>
      <c r="H5" s="64">
        <v>22933</v>
      </c>
      <c r="I5" s="65">
        <v>0.004513888888888889</v>
      </c>
      <c r="J5" s="66">
        <v>0</v>
      </c>
      <c r="K5" s="66">
        <v>0</v>
      </c>
      <c r="L5" s="67">
        <v>0.00451388888888889</v>
      </c>
      <c r="M5" s="21"/>
    </row>
    <row r="6" spans="1:13" s="73" customFormat="1" ht="12.75" customHeight="1">
      <c r="A6" s="22"/>
      <c r="B6" s="50" t="s">
        <v>27</v>
      </c>
      <c r="C6" s="68">
        <v>40</v>
      </c>
      <c r="D6" s="69">
        <v>667356</v>
      </c>
      <c r="E6" s="69">
        <v>812756</v>
      </c>
      <c r="F6" s="69">
        <v>38016</v>
      </c>
      <c r="G6" s="69">
        <v>44624</v>
      </c>
      <c r="H6" s="70">
        <v>23154.666666666668</v>
      </c>
      <c r="I6" s="297">
        <v>0.004722222222222222</v>
      </c>
      <c r="J6" s="71">
        <f aca="true" t="shared" si="0" ref="J6:J20">I6-0.00451388888888889</f>
        <v>0.00020833333333333207</v>
      </c>
      <c r="K6" s="72">
        <f aca="true" t="shared" si="1" ref="K6:K20">J6*100/0.00451388888888889</f>
        <v>4.6153846153845866</v>
      </c>
      <c r="L6" s="22"/>
      <c r="M6" s="22"/>
    </row>
    <row r="7" spans="1:13" s="73" customFormat="1" ht="12.75" customHeight="1">
      <c r="A7" s="22"/>
      <c r="B7" s="50" t="s">
        <v>23</v>
      </c>
      <c r="C7" s="68">
        <v>35</v>
      </c>
      <c r="D7" s="69">
        <v>704334.6666666666</v>
      </c>
      <c r="E7" s="69">
        <v>822376</v>
      </c>
      <c r="F7" s="69">
        <v>37594.666666666664</v>
      </c>
      <c r="G7" s="69">
        <v>44124</v>
      </c>
      <c r="H7" s="70">
        <v>23678.666666666668</v>
      </c>
      <c r="I7" s="297">
        <v>0.004814814814814815</v>
      </c>
      <c r="J7" s="71">
        <f t="shared" si="0"/>
        <v>0.00030092592592592497</v>
      </c>
      <c r="K7" s="72">
        <f t="shared" si="1"/>
        <v>6.666666666666644</v>
      </c>
      <c r="L7" s="22"/>
      <c r="M7" s="22"/>
    </row>
    <row r="8" spans="1:13" s="73" customFormat="1" ht="12">
      <c r="A8" s="22"/>
      <c r="B8" s="50" t="s">
        <v>20</v>
      </c>
      <c r="C8" s="68">
        <v>36.666666666666664</v>
      </c>
      <c r="D8" s="69">
        <v>686781.3333333334</v>
      </c>
      <c r="E8" s="69">
        <v>840021.3333333334</v>
      </c>
      <c r="F8" s="69">
        <v>39556</v>
      </c>
      <c r="G8" s="69">
        <v>46164</v>
      </c>
      <c r="H8" s="70">
        <v>23701.333333333332</v>
      </c>
      <c r="I8" s="297">
        <v>0.004907407407407407</v>
      </c>
      <c r="J8" s="71">
        <f t="shared" si="0"/>
        <v>0.000393518518518517</v>
      </c>
      <c r="K8" s="72">
        <f t="shared" si="1"/>
        <v>8.717948717948682</v>
      </c>
      <c r="L8" s="22"/>
      <c r="M8" s="22"/>
    </row>
    <row r="9" spans="1:13" s="73" customFormat="1" ht="12">
      <c r="A9" s="22"/>
      <c r="B9" s="50" t="s">
        <v>192</v>
      </c>
      <c r="C9" s="68">
        <v>63.333333333333336</v>
      </c>
      <c r="D9" s="69">
        <v>654458.6666666666</v>
      </c>
      <c r="E9" s="69">
        <v>792922.6666666666</v>
      </c>
      <c r="F9" s="69">
        <v>42965.333333333336</v>
      </c>
      <c r="G9" s="69">
        <v>49638.666666666664</v>
      </c>
      <c r="H9" s="70">
        <v>24133.333333333332</v>
      </c>
      <c r="I9" s="297">
        <v>0.004976851851851852</v>
      </c>
      <c r="J9" s="71">
        <f t="shared" si="0"/>
        <v>0.0004629629629629619</v>
      </c>
      <c r="K9" s="72">
        <f t="shared" si="1"/>
        <v>10.25641025641023</v>
      </c>
      <c r="M9" s="22"/>
    </row>
    <row r="10" spans="1:13" s="73" customFormat="1" ht="12">
      <c r="A10" s="22"/>
      <c r="B10" s="50" t="s">
        <v>18</v>
      </c>
      <c r="C10" s="68">
        <v>41.666666666666664</v>
      </c>
      <c r="D10" s="69">
        <v>603272</v>
      </c>
      <c r="E10" s="69">
        <v>829317.3333333334</v>
      </c>
      <c r="F10" s="74">
        <v>120848</v>
      </c>
      <c r="G10" s="69">
        <v>127914.66666666667</v>
      </c>
      <c r="H10" s="70">
        <v>24214.666666666668</v>
      </c>
      <c r="I10" s="297">
        <v>0.005011574074074074</v>
      </c>
      <c r="J10" s="71">
        <f t="shared" si="0"/>
        <v>0.0004976851851851835</v>
      </c>
      <c r="K10" s="72">
        <f t="shared" si="1"/>
        <v>11.025641025640985</v>
      </c>
      <c r="M10" s="75"/>
    </row>
    <row r="11" spans="1:13" s="73" customFormat="1" ht="12">
      <c r="A11" s="22"/>
      <c r="B11" s="50" t="s">
        <v>31</v>
      </c>
      <c r="C11" s="68">
        <v>50</v>
      </c>
      <c r="D11" s="69">
        <v>629986.6666666666</v>
      </c>
      <c r="E11" s="69">
        <v>815978.6666666666</v>
      </c>
      <c r="F11" s="69">
        <v>70676</v>
      </c>
      <c r="G11" s="69">
        <v>77733.33333333333</v>
      </c>
      <c r="H11" s="70">
        <v>24700</v>
      </c>
      <c r="I11" s="297">
        <v>0.0050347222222222225</v>
      </c>
      <c r="J11" s="71">
        <f t="shared" si="0"/>
        <v>0.0005208333333333324</v>
      </c>
      <c r="K11" s="72">
        <f t="shared" si="1"/>
        <v>11.538461538461512</v>
      </c>
      <c r="L11" s="22"/>
      <c r="M11" s="75"/>
    </row>
    <row r="12" spans="1:13" s="73" customFormat="1" ht="12">
      <c r="A12" s="22"/>
      <c r="B12" s="50" t="s">
        <v>25</v>
      </c>
      <c r="C12" s="68">
        <v>41.666666666666664</v>
      </c>
      <c r="D12" s="69">
        <v>733556</v>
      </c>
      <c r="E12" s="69">
        <v>841904</v>
      </c>
      <c r="F12" s="69">
        <v>42841.333333333336</v>
      </c>
      <c r="G12" s="69">
        <v>49450.666666666664</v>
      </c>
      <c r="H12" s="70">
        <v>26137.333333333332</v>
      </c>
      <c r="I12" s="297">
        <v>0.0050810185185185186</v>
      </c>
      <c r="J12" s="71">
        <f t="shared" si="0"/>
        <v>0.0005671296296296284</v>
      </c>
      <c r="K12" s="72">
        <f t="shared" si="1"/>
        <v>12.564102564102534</v>
      </c>
      <c r="M12" s="75"/>
    </row>
    <row r="13" spans="1:13" s="73" customFormat="1" ht="12">
      <c r="A13" s="22"/>
      <c r="B13" s="50" t="s">
        <v>19</v>
      </c>
      <c r="C13" s="68">
        <v>35</v>
      </c>
      <c r="D13" s="69">
        <v>687549.3333333334</v>
      </c>
      <c r="E13" s="69">
        <v>839328</v>
      </c>
      <c r="F13" s="69">
        <v>39145.333333333336</v>
      </c>
      <c r="G13" s="69">
        <v>45824</v>
      </c>
      <c r="H13" s="70">
        <v>23943</v>
      </c>
      <c r="I13" s="297">
        <v>0.0051967592592592595</v>
      </c>
      <c r="J13" s="71">
        <f t="shared" si="0"/>
        <v>0.0006828703703703693</v>
      </c>
      <c r="K13" s="72">
        <f t="shared" si="1"/>
        <v>15.1282051282051</v>
      </c>
      <c r="M13" s="22"/>
    </row>
    <row r="14" spans="1:13" s="73" customFormat="1" ht="12">
      <c r="A14" s="22"/>
      <c r="B14" s="50" t="s">
        <v>191</v>
      </c>
      <c r="C14" s="68">
        <v>48.333333333333336</v>
      </c>
      <c r="D14" s="69">
        <v>636396</v>
      </c>
      <c r="E14" s="69">
        <v>843248</v>
      </c>
      <c r="F14" s="69">
        <v>91522.66666666667</v>
      </c>
      <c r="G14" s="69">
        <v>97017.33333333333</v>
      </c>
      <c r="H14" s="70">
        <v>32990.666666666664</v>
      </c>
      <c r="I14" s="297">
        <v>0.00525462962962963</v>
      </c>
      <c r="J14" s="71">
        <f t="shared" si="0"/>
        <v>0.0007407407407407397</v>
      </c>
      <c r="K14" s="72">
        <f t="shared" si="1"/>
        <v>16.410256410256384</v>
      </c>
      <c r="L14" s="22"/>
      <c r="M14" s="22"/>
    </row>
    <row r="15" spans="1:13" s="73" customFormat="1" ht="12">
      <c r="A15" s="22"/>
      <c r="B15" s="50" t="s">
        <v>32</v>
      </c>
      <c r="C15" s="68">
        <v>43.333333333333336</v>
      </c>
      <c r="D15" s="69">
        <v>692942.6666666666</v>
      </c>
      <c r="E15" s="69">
        <v>821601.3333333334</v>
      </c>
      <c r="F15" s="69">
        <v>40618.666666666664</v>
      </c>
      <c r="G15" s="69">
        <v>47138.666666666664</v>
      </c>
      <c r="H15" s="70">
        <v>67164</v>
      </c>
      <c r="I15" s="297">
        <v>0.005300925925925925</v>
      </c>
      <c r="J15" s="71">
        <f t="shared" si="0"/>
        <v>0.0007870370370370349</v>
      </c>
      <c r="K15" s="72">
        <f t="shared" si="1"/>
        <v>17.43589743589738</v>
      </c>
      <c r="M15" s="22"/>
    </row>
    <row r="16" spans="1:13" s="73" customFormat="1" ht="12">
      <c r="A16" s="22"/>
      <c r="B16" s="50" t="s">
        <v>28</v>
      </c>
      <c r="C16" s="68">
        <v>38</v>
      </c>
      <c r="D16" s="69">
        <v>660086.6666666666</v>
      </c>
      <c r="E16" s="69">
        <v>803156</v>
      </c>
      <c r="F16" s="69">
        <v>41718.666666666664</v>
      </c>
      <c r="G16" s="69">
        <v>48326.666666666664</v>
      </c>
      <c r="H16" s="70">
        <v>24600</v>
      </c>
      <c r="I16" s="297">
        <v>0.005532407407407407</v>
      </c>
      <c r="J16" s="71">
        <f t="shared" si="0"/>
        <v>0.0010185185185185167</v>
      </c>
      <c r="K16" s="72">
        <f t="shared" si="1"/>
        <v>22.564102564102516</v>
      </c>
      <c r="L16" s="22"/>
      <c r="M16" s="22"/>
    </row>
    <row r="17" spans="1:13" s="73" customFormat="1" ht="12">
      <c r="A17" s="22"/>
      <c r="B17" s="50" t="s">
        <v>26</v>
      </c>
      <c r="C17" s="68">
        <v>41.666666666666664</v>
      </c>
      <c r="D17" s="69">
        <v>644389.3333333334</v>
      </c>
      <c r="E17" s="69">
        <v>805756</v>
      </c>
      <c r="F17" s="69">
        <v>40852</v>
      </c>
      <c r="G17" s="69">
        <v>47458.666666666664</v>
      </c>
      <c r="H17" s="70">
        <v>24424</v>
      </c>
      <c r="I17" s="297">
        <v>0.005891203703703703</v>
      </c>
      <c r="J17" s="71">
        <f t="shared" si="0"/>
        <v>0.001377314814814813</v>
      </c>
      <c r="K17" s="72">
        <f t="shared" si="1"/>
        <v>30.51282051282046</v>
      </c>
      <c r="M17" s="22"/>
    </row>
    <row r="18" spans="1:13" s="73" customFormat="1" ht="12">
      <c r="A18" s="22"/>
      <c r="B18" s="50" t="s">
        <v>21</v>
      </c>
      <c r="C18" s="68">
        <v>58.333333333333336</v>
      </c>
      <c r="D18" s="69">
        <v>645036</v>
      </c>
      <c r="E18" s="69">
        <v>807504</v>
      </c>
      <c r="F18" s="69">
        <v>35741.333333333336</v>
      </c>
      <c r="G18" s="69">
        <v>42413.333333333336</v>
      </c>
      <c r="H18" s="70">
        <v>25864</v>
      </c>
      <c r="I18" s="297">
        <v>0.0059722222222222225</v>
      </c>
      <c r="J18" s="71">
        <f t="shared" si="0"/>
        <v>0.0014583333333333323</v>
      </c>
      <c r="K18" s="72">
        <f t="shared" si="1"/>
        <v>32.30769230769228</v>
      </c>
      <c r="M18" s="22"/>
    </row>
    <row r="19" spans="1:13" s="73" customFormat="1" ht="12">
      <c r="A19" s="22"/>
      <c r="B19" s="50" t="s">
        <v>33</v>
      </c>
      <c r="C19" s="68">
        <v>40</v>
      </c>
      <c r="D19" s="69">
        <v>694128</v>
      </c>
      <c r="E19" s="69">
        <v>829272</v>
      </c>
      <c r="F19" s="69">
        <v>40885.333333333336</v>
      </c>
      <c r="G19" s="69">
        <v>47426.666666666664</v>
      </c>
      <c r="H19" s="70">
        <v>65808</v>
      </c>
      <c r="I19" s="297">
        <v>0.0062268518518518515</v>
      </c>
      <c r="J19" s="71">
        <f t="shared" si="0"/>
        <v>0.0017129629629629613</v>
      </c>
      <c r="K19" s="72">
        <f t="shared" si="1"/>
        <v>37.9487179487179</v>
      </c>
      <c r="M19" s="22"/>
    </row>
    <row r="20" spans="1:13" s="73" customFormat="1" ht="12.75" thickBot="1">
      <c r="A20" s="22"/>
      <c r="B20" s="54" t="s">
        <v>22</v>
      </c>
      <c r="C20" s="76">
        <v>90</v>
      </c>
      <c r="D20" s="77">
        <v>646324</v>
      </c>
      <c r="E20" s="77">
        <v>817744</v>
      </c>
      <c r="F20" s="77">
        <v>38494.666666666664</v>
      </c>
      <c r="G20" s="77">
        <v>45102.666666666664</v>
      </c>
      <c r="H20" s="78">
        <v>23057.333333333332</v>
      </c>
      <c r="I20" s="298">
        <v>0.009645061728395063</v>
      </c>
      <c r="J20" s="79">
        <f t="shared" si="0"/>
        <v>0.005131172839506173</v>
      </c>
      <c r="K20" s="80">
        <f t="shared" si="1"/>
        <v>113.67521367521364</v>
      </c>
      <c r="L20" s="22"/>
      <c r="M20" s="22"/>
    </row>
    <row r="21" s="20" customFormat="1" ht="12"/>
    <row r="22" spans="2:14" s="20" customFormat="1" ht="12.75" thickBot="1">
      <c r="B22" s="350" t="s">
        <v>182</v>
      </c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</row>
    <row r="23" spans="2:14" s="20" customFormat="1" ht="12">
      <c r="B23" s="360" t="s">
        <v>64</v>
      </c>
      <c r="C23" s="355" t="s">
        <v>44</v>
      </c>
      <c r="D23" s="355" t="s">
        <v>55</v>
      </c>
      <c r="E23" s="355" t="s">
        <v>50</v>
      </c>
      <c r="F23" s="355"/>
      <c r="G23" s="356"/>
      <c r="H23" s="356"/>
      <c r="I23" s="355" t="s">
        <v>49</v>
      </c>
      <c r="J23" s="356"/>
      <c r="K23" s="356"/>
      <c r="L23" s="356"/>
      <c r="M23" s="356"/>
      <c r="N23" s="357"/>
    </row>
    <row r="24" spans="2:14" s="20" customFormat="1" ht="40.5" customHeight="1" thickBot="1">
      <c r="B24" s="361"/>
      <c r="C24" s="362"/>
      <c r="D24" s="362"/>
      <c r="E24" s="44" t="s">
        <v>53</v>
      </c>
      <c r="F24" s="44" t="s">
        <v>56</v>
      </c>
      <c r="G24" s="44" t="s">
        <v>57</v>
      </c>
      <c r="H24" s="44" t="s">
        <v>52</v>
      </c>
      <c r="I24" s="44" t="s">
        <v>12</v>
      </c>
      <c r="J24" s="44" t="s">
        <v>62</v>
      </c>
      <c r="K24" s="44" t="s">
        <v>61</v>
      </c>
      <c r="L24" s="44" t="s">
        <v>60</v>
      </c>
      <c r="M24" s="44" t="s">
        <v>59</v>
      </c>
      <c r="N24" s="45" t="s">
        <v>58</v>
      </c>
    </row>
    <row r="25" spans="2:14" s="20" customFormat="1" ht="12">
      <c r="B25" s="50" t="s">
        <v>27</v>
      </c>
      <c r="C25" s="81">
        <f>C6-30</f>
        <v>10</v>
      </c>
      <c r="D25" s="82">
        <f>C25*100/$C$5</f>
        <v>33.333333333333336</v>
      </c>
      <c r="E25" s="48">
        <f>706385-D6</f>
        <v>39029</v>
      </c>
      <c r="F25" s="83">
        <f>E25*100/$D$5</f>
        <v>5.525173949050447</v>
      </c>
      <c r="G25" s="84">
        <f>850488-E6</f>
        <v>37732</v>
      </c>
      <c r="H25" s="49">
        <f>G25*100/$E$5</f>
        <v>4.4365117438458865</v>
      </c>
      <c r="I25" s="48">
        <f>F6-37115</f>
        <v>901</v>
      </c>
      <c r="J25" s="83">
        <f>I25*100/37115</f>
        <v>2.4275899232116394</v>
      </c>
      <c r="K25" s="84">
        <f>G6-43643</f>
        <v>981</v>
      </c>
      <c r="L25" s="83">
        <f>K25*100/43643</f>
        <v>2.2477831496459912</v>
      </c>
      <c r="M25" s="84">
        <f>H6-22933</f>
        <v>221.66666666666788</v>
      </c>
      <c r="N25" s="49">
        <f>M25*100/22933</f>
        <v>0.966583816625247</v>
      </c>
    </row>
    <row r="26" spans="2:14" s="20" customFormat="1" ht="12">
      <c r="B26" s="50" t="s">
        <v>23</v>
      </c>
      <c r="C26" s="68">
        <f aca="true" t="shared" si="2" ref="C26:C39">C7-30</f>
        <v>5</v>
      </c>
      <c r="D26" s="85">
        <f aca="true" t="shared" si="3" ref="D26:D39">C26*100/$C$5</f>
        <v>16.666666666666668</v>
      </c>
      <c r="E26" s="52">
        <f aca="true" t="shared" si="4" ref="E26:E39">706385-D7</f>
        <v>2050.333333333372</v>
      </c>
      <c r="F26" s="86">
        <f aca="true" t="shared" si="5" ref="F26:F39">E26*100/$D$5</f>
        <v>0.29025720157327406</v>
      </c>
      <c r="G26" s="87">
        <f aca="true" t="shared" si="6" ref="G26:G39">850488-E7</f>
        <v>28112</v>
      </c>
      <c r="H26" s="53">
        <f aca="true" t="shared" si="7" ref="H26:H39">G26*100/$E$5</f>
        <v>3.305396431225367</v>
      </c>
      <c r="I26" s="52">
        <f aca="true" t="shared" si="8" ref="I26:I39">F7-37115</f>
        <v>479.66666666666424</v>
      </c>
      <c r="J26" s="86">
        <f aca="true" t="shared" si="9" ref="J26:J39">I26*100/37115</f>
        <v>1.2923795410660495</v>
      </c>
      <c r="K26" s="87">
        <f>G7-43643</f>
        <v>481</v>
      </c>
      <c r="L26" s="86">
        <f aca="true" t="shared" si="10" ref="L26:L39">K26*100/43643</f>
        <v>1.1021240519670967</v>
      </c>
      <c r="M26" s="87">
        <f aca="true" t="shared" si="11" ref="M26:M31">H7-22933</f>
        <v>745.6666666666679</v>
      </c>
      <c r="N26" s="53">
        <f aca="true" t="shared" si="12" ref="N26:N39">M26*100/22933</f>
        <v>3.251500748557397</v>
      </c>
    </row>
    <row r="27" spans="2:14" s="20" customFormat="1" ht="12">
      <c r="B27" s="50" t="s">
        <v>20</v>
      </c>
      <c r="C27" s="68">
        <f t="shared" si="2"/>
        <v>6.666666666666664</v>
      </c>
      <c r="D27" s="85">
        <f t="shared" si="3"/>
        <v>22.222222222222214</v>
      </c>
      <c r="E27" s="52">
        <f t="shared" si="4"/>
        <v>19603.666666666628</v>
      </c>
      <c r="F27" s="86">
        <f t="shared" si="5"/>
        <v>2.775209930373186</v>
      </c>
      <c r="G27" s="87">
        <f t="shared" si="6"/>
        <v>10466.666666666628</v>
      </c>
      <c r="H27" s="53">
        <f t="shared" si="7"/>
        <v>1.2306660019502482</v>
      </c>
      <c r="I27" s="52">
        <f t="shared" si="8"/>
        <v>2441</v>
      </c>
      <c r="J27" s="86">
        <f t="shared" si="9"/>
        <v>6.576855718712111</v>
      </c>
      <c r="K27" s="87">
        <f>G8-43643</f>
        <v>2521</v>
      </c>
      <c r="L27" s="86">
        <f t="shared" si="10"/>
        <v>5.776413170496987</v>
      </c>
      <c r="M27" s="87">
        <f t="shared" si="11"/>
        <v>768.3333333333321</v>
      </c>
      <c r="N27" s="53">
        <f t="shared" si="12"/>
        <v>3.3503393944679374</v>
      </c>
    </row>
    <row r="28" spans="2:14" s="20" customFormat="1" ht="12">
      <c r="B28" s="50" t="s">
        <v>192</v>
      </c>
      <c r="C28" s="68">
        <f t="shared" si="2"/>
        <v>33.333333333333336</v>
      </c>
      <c r="D28" s="85">
        <f t="shared" si="3"/>
        <v>111.11111111111111</v>
      </c>
      <c r="E28" s="52">
        <f t="shared" si="4"/>
        <v>51926.33333333337</v>
      </c>
      <c r="F28" s="86">
        <f t="shared" si="5"/>
        <v>7.350996033796496</v>
      </c>
      <c r="G28" s="87">
        <f t="shared" si="6"/>
        <v>57565.33333333337</v>
      </c>
      <c r="H28" s="53">
        <f t="shared" si="7"/>
        <v>6.768506237987294</v>
      </c>
      <c r="I28" s="52">
        <f t="shared" si="8"/>
        <v>5850.333333333336</v>
      </c>
      <c r="J28" s="86">
        <f t="shared" si="9"/>
        <v>15.76271947550407</v>
      </c>
      <c r="K28" s="87">
        <f>G9-43643</f>
        <v>5995.666666666664</v>
      </c>
      <c r="L28" s="86">
        <f t="shared" si="10"/>
        <v>13.737980126633513</v>
      </c>
      <c r="M28" s="87">
        <f t="shared" si="11"/>
        <v>1200.3333333333321</v>
      </c>
      <c r="N28" s="53">
        <f t="shared" si="12"/>
        <v>5.234087704763145</v>
      </c>
    </row>
    <row r="29" spans="2:14" s="20" customFormat="1" ht="12">
      <c r="B29" s="50" t="s">
        <v>18</v>
      </c>
      <c r="C29" s="68">
        <f t="shared" si="2"/>
        <v>11.666666666666664</v>
      </c>
      <c r="D29" s="85">
        <f t="shared" si="3"/>
        <v>38.888888888888886</v>
      </c>
      <c r="E29" s="52">
        <f t="shared" si="4"/>
        <v>103113</v>
      </c>
      <c r="F29" s="86">
        <f t="shared" si="5"/>
        <v>14.597280519829837</v>
      </c>
      <c r="G29" s="87">
        <f t="shared" si="6"/>
        <v>21170.666666666628</v>
      </c>
      <c r="H29" s="53">
        <f t="shared" si="7"/>
        <v>2.489237551460647</v>
      </c>
      <c r="I29" s="52">
        <f t="shared" si="8"/>
        <v>83733</v>
      </c>
      <c r="J29" s="86">
        <f t="shared" si="9"/>
        <v>225.60420315236428</v>
      </c>
      <c r="K29" s="87">
        <f aca="true" t="shared" si="13" ref="K29:K39">G10-43643</f>
        <v>84271.66666666667</v>
      </c>
      <c r="L29" s="86">
        <f t="shared" si="10"/>
        <v>193.09320318645987</v>
      </c>
      <c r="M29" s="87">
        <f t="shared" si="11"/>
        <v>1281.6666666666679</v>
      </c>
      <c r="N29" s="53">
        <f t="shared" si="12"/>
        <v>5.588744022442192</v>
      </c>
    </row>
    <row r="30" spans="2:14" s="20" customFormat="1" ht="12">
      <c r="B30" s="50" t="s">
        <v>31</v>
      </c>
      <c r="C30" s="68">
        <f t="shared" si="2"/>
        <v>20</v>
      </c>
      <c r="D30" s="85">
        <f t="shared" si="3"/>
        <v>66.66666666666667</v>
      </c>
      <c r="E30" s="52">
        <f t="shared" si="4"/>
        <v>76398.33333333337</v>
      </c>
      <c r="F30" s="86">
        <f t="shared" si="5"/>
        <v>10.815395759158728</v>
      </c>
      <c r="G30" s="87">
        <f t="shared" si="6"/>
        <v>34509.33333333337</v>
      </c>
      <c r="H30" s="53">
        <f t="shared" si="7"/>
        <v>4.057592033436494</v>
      </c>
      <c r="I30" s="52">
        <f t="shared" si="8"/>
        <v>33561</v>
      </c>
      <c r="J30" s="86">
        <f t="shared" si="9"/>
        <v>90.42435672908528</v>
      </c>
      <c r="K30" s="87">
        <f t="shared" si="13"/>
        <v>34090.33333333333</v>
      </c>
      <c r="L30" s="86">
        <f t="shared" si="10"/>
        <v>78.11180105247881</v>
      </c>
      <c r="M30" s="87">
        <f t="shared" si="11"/>
        <v>1767</v>
      </c>
      <c r="N30" s="53">
        <f t="shared" si="12"/>
        <v>7.705053852526926</v>
      </c>
    </row>
    <row r="31" spans="2:14" s="20" customFormat="1" ht="12">
      <c r="B31" s="50" t="s">
        <v>25</v>
      </c>
      <c r="C31" s="68">
        <f t="shared" si="2"/>
        <v>11.666666666666664</v>
      </c>
      <c r="D31" s="85">
        <f t="shared" si="3"/>
        <v>38.888888888888886</v>
      </c>
      <c r="E31" s="52">
        <f t="shared" si="4"/>
        <v>-27171</v>
      </c>
      <c r="F31" s="86">
        <f t="shared" si="5"/>
        <v>-3.8464859814407157</v>
      </c>
      <c r="G31" s="87">
        <f t="shared" si="6"/>
        <v>8584</v>
      </c>
      <c r="H31" s="53">
        <f t="shared" si="7"/>
        <v>1.0093028943383093</v>
      </c>
      <c r="I31" s="52">
        <f t="shared" si="8"/>
        <v>5726.333333333336</v>
      </c>
      <c r="J31" s="86">
        <f t="shared" si="9"/>
        <v>15.428622749113124</v>
      </c>
      <c r="K31" s="87">
        <f t="shared" si="13"/>
        <v>5807.666666666664</v>
      </c>
      <c r="L31" s="86">
        <f t="shared" si="10"/>
        <v>13.307212305906248</v>
      </c>
      <c r="M31" s="87">
        <f t="shared" si="11"/>
        <v>3204.333333333332</v>
      </c>
      <c r="N31" s="53">
        <f t="shared" si="12"/>
        <v>13.972586810854803</v>
      </c>
    </row>
    <row r="32" spans="2:14" s="20" customFormat="1" ht="12">
      <c r="B32" s="50" t="s">
        <v>19</v>
      </c>
      <c r="C32" s="68">
        <f t="shared" si="2"/>
        <v>5</v>
      </c>
      <c r="D32" s="85">
        <f t="shared" si="3"/>
        <v>16.666666666666668</v>
      </c>
      <c r="E32" s="52">
        <f t="shared" si="4"/>
        <v>18835.666666666628</v>
      </c>
      <c r="F32" s="86">
        <f t="shared" si="5"/>
        <v>2.6664873499106903</v>
      </c>
      <c r="G32" s="87">
        <f t="shared" si="6"/>
        <v>11160</v>
      </c>
      <c r="H32" s="53">
        <f t="shared" si="7"/>
        <v>1.3121878262832634</v>
      </c>
      <c r="I32" s="52">
        <f t="shared" si="8"/>
        <v>2030.3333333333358</v>
      </c>
      <c r="J32" s="86">
        <f t="shared" si="9"/>
        <v>5.470384839911992</v>
      </c>
      <c r="K32" s="87">
        <f t="shared" si="13"/>
        <v>2181</v>
      </c>
      <c r="L32" s="86">
        <f t="shared" si="10"/>
        <v>4.997364984075339</v>
      </c>
      <c r="M32" s="87">
        <f aca="true" t="shared" si="14" ref="M32:M39">H13-22933</f>
        <v>1010</v>
      </c>
      <c r="N32" s="53">
        <f t="shared" si="12"/>
        <v>4.404133781014259</v>
      </c>
    </row>
    <row r="33" spans="2:14" s="20" customFormat="1" ht="12">
      <c r="B33" s="50" t="s">
        <v>191</v>
      </c>
      <c r="C33" s="68">
        <f t="shared" si="2"/>
        <v>18.333333333333336</v>
      </c>
      <c r="D33" s="85">
        <f t="shared" si="3"/>
        <v>61.111111111111114</v>
      </c>
      <c r="E33" s="52">
        <f t="shared" si="4"/>
        <v>69989</v>
      </c>
      <c r="F33" s="86">
        <f t="shared" si="5"/>
        <v>9.908052973944804</v>
      </c>
      <c r="G33" s="87">
        <f t="shared" si="6"/>
        <v>7240</v>
      </c>
      <c r="H33" s="53">
        <f t="shared" si="7"/>
        <v>0.8512759733235508</v>
      </c>
      <c r="I33" s="52">
        <f t="shared" si="8"/>
        <v>54407.66666666667</v>
      </c>
      <c r="J33" s="86">
        <f t="shared" si="9"/>
        <v>146.5921235798644</v>
      </c>
      <c r="K33" s="87">
        <f t="shared" si="13"/>
        <v>53374.33333333333</v>
      </c>
      <c r="L33" s="86">
        <f t="shared" si="10"/>
        <v>122.29758113175842</v>
      </c>
      <c r="M33" s="87">
        <f t="shared" si="14"/>
        <v>10057.666666666664</v>
      </c>
      <c r="N33" s="53">
        <f t="shared" si="12"/>
        <v>43.85674210380964</v>
      </c>
    </row>
    <row r="34" spans="2:14" s="20" customFormat="1" ht="12">
      <c r="B34" s="50" t="s">
        <v>32</v>
      </c>
      <c r="C34" s="68">
        <f t="shared" si="2"/>
        <v>13.333333333333336</v>
      </c>
      <c r="D34" s="85">
        <f t="shared" si="3"/>
        <v>44.44444444444445</v>
      </c>
      <c r="E34" s="52">
        <f t="shared" si="4"/>
        <v>13442.333333333372</v>
      </c>
      <c r="F34" s="86">
        <f t="shared" si="5"/>
        <v>1.9029754784336264</v>
      </c>
      <c r="G34" s="87">
        <f t="shared" si="6"/>
        <v>28886.666666666628</v>
      </c>
      <c r="H34" s="53">
        <f t="shared" si="7"/>
        <v>3.3964813926435915</v>
      </c>
      <c r="I34" s="52">
        <f t="shared" si="8"/>
        <v>3503.6666666666642</v>
      </c>
      <c r="J34" s="86">
        <f t="shared" si="9"/>
        <v>9.440028739503338</v>
      </c>
      <c r="K34" s="87">
        <f t="shared" si="13"/>
        <v>3495.6666666666642</v>
      </c>
      <c r="L34" s="86">
        <f t="shared" si="10"/>
        <v>8.009684638239039</v>
      </c>
      <c r="M34" s="87">
        <f t="shared" si="14"/>
        <v>44231</v>
      </c>
      <c r="N34" s="53">
        <f t="shared" si="12"/>
        <v>192.87053590895218</v>
      </c>
    </row>
    <row r="35" spans="2:14" s="20" customFormat="1" ht="12">
      <c r="B35" s="50" t="s">
        <v>28</v>
      </c>
      <c r="C35" s="68">
        <f t="shared" si="2"/>
        <v>8</v>
      </c>
      <c r="D35" s="85">
        <f t="shared" si="3"/>
        <v>26.666666666666668</v>
      </c>
      <c r="E35" s="52">
        <f t="shared" si="4"/>
        <v>46298.33333333337</v>
      </c>
      <c r="F35" s="86">
        <f t="shared" si="5"/>
        <v>6.55426337384477</v>
      </c>
      <c r="G35" s="87">
        <f t="shared" si="6"/>
        <v>47332</v>
      </c>
      <c r="H35" s="53">
        <f t="shared" si="7"/>
        <v>5.565275465379876</v>
      </c>
      <c r="I35" s="52">
        <f t="shared" si="8"/>
        <v>4603.666666666664</v>
      </c>
      <c r="J35" s="86">
        <f t="shared" si="9"/>
        <v>12.403790022003674</v>
      </c>
      <c r="K35" s="87">
        <f t="shared" si="13"/>
        <v>4683.666666666664</v>
      </c>
      <c r="L35" s="86">
        <f t="shared" si="10"/>
        <v>10.731770654324093</v>
      </c>
      <c r="M35" s="87">
        <f t="shared" si="14"/>
        <v>1667</v>
      </c>
      <c r="N35" s="53">
        <f t="shared" si="12"/>
        <v>7.269001002921554</v>
      </c>
    </row>
    <row r="36" spans="2:14" s="20" customFormat="1" ht="12">
      <c r="B36" s="50" t="s">
        <v>26</v>
      </c>
      <c r="C36" s="68">
        <f t="shared" si="2"/>
        <v>11.666666666666664</v>
      </c>
      <c r="D36" s="85">
        <f t="shared" si="3"/>
        <v>38.888888888888886</v>
      </c>
      <c r="E36" s="52">
        <f t="shared" si="4"/>
        <v>61995.66666666663</v>
      </c>
      <c r="F36" s="86">
        <f t="shared" si="5"/>
        <v>8.776469866526982</v>
      </c>
      <c r="G36" s="87">
        <f t="shared" si="6"/>
        <v>44732</v>
      </c>
      <c r="H36" s="53">
        <f t="shared" si="7"/>
        <v>5.259568624131087</v>
      </c>
      <c r="I36" s="52">
        <f t="shared" si="8"/>
        <v>3737</v>
      </c>
      <c r="J36" s="86">
        <f t="shared" si="9"/>
        <v>10.068705375185235</v>
      </c>
      <c r="K36" s="87">
        <f t="shared" si="13"/>
        <v>3815.6666666666642</v>
      </c>
      <c r="L36" s="86">
        <f t="shared" si="10"/>
        <v>8.742906460753533</v>
      </c>
      <c r="M36" s="87">
        <f t="shared" si="14"/>
        <v>1491</v>
      </c>
      <c r="N36" s="53">
        <f t="shared" si="12"/>
        <v>6.501547987616099</v>
      </c>
    </row>
    <row r="37" spans="2:14" s="20" customFormat="1" ht="12">
      <c r="B37" s="50" t="s">
        <v>21</v>
      </c>
      <c r="C37" s="68">
        <f t="shared" si="2"/>
        <v>28.333333333333336</v>
      </c>
      <c r="D37" s="85">
        <f t="shared" si="3"/>
        <v>94.44444444444444</v>
      </c>
      <c r="E37" s="52">
        <f t="shared" si="4"/>
        <v>61349</v>
      </c>
      <c r="F37" s="86">
        <f t="shared" si="5"/>
        <v>8.684923943741728</v>
      </c>
      <c r="G37" s="87">
        <f t="shared" si="6"/>
        <v>42984</v>
      </c>
      <c r="H37" s="53">
        <f t="shared" si="7"/>
        <v>5.054039563168439</v>
      </c>
      <c r="I37" s="52">
        <f t="shared" si="8"/>
        <v>-1373.6666666666642</v>
      </c>
      <c r="J37" s="86">
        <f t="shared" si="9"/>
        <v>-3.701109165207232</v>
      </c>
      <c r="K37" s="87">
        <f t="shared" si="13"/>
        <v>-1229.6666666666642</v>
      </c>
      <c r="L37" s="86">
        <f t="shared" si="10"/>
        <v>-2.8175576075582893</v>
      </c>
      <c r="M37" s="87">
        <f t="shared" si="14"/>
        <v>2931</v>
      </c>
      <c r="N37" s="53">
        <f t="shared" si="12"/>
        <v>12.780709021933458</v>
      </c>
    </row>
    <row r="38" spans="2:14" s="20" customFormat="1" ht="12">
      <c r="B38" s="50" t="s">
        <v>33</v>
      </c>
      <c r="C38" s="68">
        <f t="shared" si="2"/>
        <v>10</v>
      </c>
      <c r="D38" s="85">
        <f t="shared" si="3"/>
        <v>33.333333333333336</v>
      </c>
      <c r="E38" s="52">
        <f t="shared" si="4"/>
        <v>12257</v>
      </c>
      <c r="F38" s="86">
        <f t="shared" si="5"/>
        <v>1.7351727457406372</v>
      </c>
      <c r="G38" s="87">
        <f t="shared" si="6"/>
        <v>21216</v>
      </c>
      <c r="H38" s="53">
        <f t="shared" si="7"/>
        <v>2.4945678245901175</v>
      </c>
      <c r="I38" s="52">
        <f t="shared" si="8"/>
        <v>3770.3333333333358</v>
      </c>
      <c r="J38" s="86">
        <f t="shared" si="9"/>
        <v>10.158516323139798</v>
      </c>
      <c r="K38" s="87">
        <f t="shared" si="13"/>
        <v>3783.6666666666642</v>
      </c>
      <c r="L38" s="86">
        <f>K38*100/43643</f>
        <v>8.669584278502082</v>
      </c>
      <c r="M38" s="87">
        <f t="shared" si="14"/>
        <v>42875</v>
      </c>
      <c r="N38" s="53">
        <f t="shared" si="12"/>
        <v>186.95765926830333</v>
      </c>
    </row>
    <row r="39" spans="2:14" s="20" customFormat="1" ht="12.75" thickBot="1">
      <c r="B39" s="54" t="s">
        <v>22</v>
      </c>
      <c r="C39" s="76">
        <f t="shared" si="2"/>
        <v>60</v>
      </c>
      <c r="D39" s="88">
        <f t="shared" si="3"/>
        <v>200</v>
      </c>
      <c r="E39" s="56">
        <f t="shared" si="4"/>
        <v>60061</v>
      </c>
      <c r="F39" s="89">
        <f t="shared" si="5"/>
        <v>8.502587116091084</v>
      </c>
      <c r="G39" s="90">
        <f t="shared" si="6"/>
        <v>32744</v>
      </c>
      <c r="H39" s="57">
        <f t="shared" si="7"/>
        <v>3.850024926865517</v>
      </c>
      <c r="I39" s="56">
        <f t="shared" si="8"/>
        <v>1379.6666666666642</v>
      </c>
      <c r="J39" s="89">
        <f t="shared" si="9"/>
        <v>3.7172751358390523</v>
      </c>
      <c r="K39" s="90">
        <f t="shared" si="13"/>
        <v>1459.6666666666642</v>
      </c>
      <c r="L39" s="89">
        <f t="shared" si="10"/>
        <v>3.344560792490581</v>
      </c>
      <c r="M39" s="90">
        <f t="shared" si="14"/>
        <v>124.33333333333212</v>
      </c>
      <c r="N39" s="57">
        <f t="shared" si="12"/>
        <v>0.5421590430093408</v>
      </c>
    </row>
    <row r="40" spans="3:14" s="20" customFormat="1" ht="12"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</row>
    <row r="41" spans="2:12" ht="12.75">
      <c r="B41" s="363" t="s">
        <v>200</v>
      </c>
      <c r="C41" s="363"/>
      <c r="D41" s="363"/>
      <c r="E41" s="363"/>
      <c r="G41" s="352" t="s">
        <v>201</v>
      </c>
      <c r="H41" s="352"/>
      <c r="I41" s="352"/>
      <c r="J41" s="352"/>
      <c r="K41" s="352"/>
      <c r="L41" s="352"/>
    </row>
    <row r="42" ht="13.5" customHeight="1"/>
  </sheetData>
  <sheetProtection/>
  <mergeCells count="14">
    <mergeCell ref="B2:K2"/>
    <mergeCell ref="C23:C24"/>
    <mergeCell ref="D23:D24"/>
    <mergeCell ref="B23:B24"/>
    <mergeCell ref="I3:K3"/>
    <mergeCell ref="E23:H23"/>
    <mergeCell ref="I23:N23"/>
    <mergeCell ref="B22:N22"/>
    <mergeCell ref="D3:E3"/>
    <mergeCell ref="C3:C4"/>
    <mergeCell ref="F3:H3"/>
    <mergeCell ref="B3:B4"/>
    <mergeCell ref="B41:E41"/>
    <mergeCell ref="G41:L41"/>
  </mergeCells>
  <printOptions/>
  <pageMargins left="0.42" right="0.58" top="0.62" bottom="1" header="0.5" footer="0.5"/>
  <pageSetup horizontalDpi="200" verticalDpi="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2:R49"/>
  <sheetViews>
    <sheetView workbookViewId="0" topLeftCell="A10">
      <selection activeCell="B29" sqref="B29:C29"/>
    </sheetView>
  </sheetViews>
  <sheetFormatPr defaultColWidth="9.140625" defaultRowHeight="12.75"/>
  <cols>
    <col min="1" max="1" width="3.140625" style="0" customWidth="1"/>
    <col min="2" max="2" width="39.140625" style="0" bestFit="1" customWidth="1"/>
    <col min="3" max="3" width="14.140625" style="0" customWidth="1"/>
    <col min="4" max="4" width="8.28125" style="0" bestFit="1" customWidth="1"/>
    <col min="5" max="5" width="13.421875" style="0" bestFit="1" customWidth="1"/>
    <col min="6" max="6" width="14.00390625" style="0" customWidth="1"/>
    <col min="7" max="7" width="12.140625" style="0" bestFit="1" customWidth="1"/>
    <col min="8" max="8" width="9.28125" style="0" bestFit="1" customWidth="1"/>
    <col min="9" max="9" width="13.140625" style="0" customWidth="1"/>
    <col min="10" max="10" width="14.00390625" style="0" customWidth="1"/>
    <col min="11" max="11" width="13.140625" style="0" customWidth="1"/>
    <col min="12" max="12" width="14.8515625" style="0" customWidth="1"/>
    <col min="13" max="13" width="14.140625" style="0" bestFit="1" customWidth="1"/>
    <col min="14" max="14" width="12.140625" style="0" bestFit="1" customWidth="1"/>
    <col min="15" max="15" width="15.28125" style="0" bestFit="1" customWidth="1"/>
    <col min="16" max="16" width="12.8515625" style="0" customWidth="1"/>
    <col min="17" max="17" width="17.00390625" style="0" bestFit="1" customWidth="1"/>
    <col min="18" max="18" width="17.421875" style="0" customWidth="1"/>
    <col min="19" max="19" width="15.8515625" style="0" customWidth="1"/>
    <col min="20" max="20" width="16.7109375" style="0" customWidth="1"/>
    <col min="21" max="21" width="17.00390625" style="0" customWidth="1"/>
    <col min="22" max="22" width="16.7109375" style="0" customWidth="1"/>
  </cols>
  <sheetData>
    <row r="2" spans="2:18" s="20" customFormat="1" ht="12.75" thickBot="1">
      <c r="B2" s="367" t="s">
        <v>96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</row>
    <row r="3" spans="1:18" s="20" customFormat="1" ht="13.5" customHeight="1">
      <c r="A3" s="22"/>
      <c r="B3" s="360" t="s">
        <v>64</v>
      </c>
      <c r="C3" s="355" t="s">
        <v>51</v>
      </c>
      <c r="D3" s="355" t="s">
        <v>50</v>
      </c>
      <c r="E3" s="355"/>
      <c r="F3" s="355" t="s">
        <v>49</v>
      </c>
      <c r="G3" s="358"/>
      <c r="H3" s="358"/>
      <c r="I3" s="365" t="s">
        <v>75</v>
      </c>
      <c r="J3" s="355" t="s">
        <v>51</v>
      </c>
      <c r="K3" s="355" t="s">
        <v>50</v>
      </c>
      <c r="L3" s="355"/>
      <c r="M3" s="355" t="s">
        <v>49</v>
      </c>
      <c r="N3" s="358"/>
      <c r="O3" s="358"/>
      <c r="P3" s="365" t="s">
        <v>74</v>
      </c>
      <c r="Q3" s="369" t="s">
        <v>76</v>
      </c>
      <c r="R3" s="369" t="s">
        <v>77</v>
      </c>
    </row>
    <row r="4" spans="2:18" s="20" customFormat="1" ht="12.75" customHeight="1" thickBot="1">
      <c r="B4" s="361"/>
      <c r="C4" s="362"/>
      <c r="D4" s="26" t="s">
        <v>0</v>
      </c>
      <c r="E4" s="26" t="s">
        <v>1</v>
      </c>
      <c r="F4" s="26" t="s">
        <v>2</v>
      </c>
      <c r="G4" s="26" t="s">
        <v>3</v>
      </c>
      <c r="H4" s="26" t="s">
        <v>4</v>
      </c>
      <c r="I4" s="366"/>
      <c r="J4" s="362"/>
      <c r="K4" s="26" t="s">
        <v>0</v>
      </c>
      <c r="L4" s="26" t="s">
        <v>1</v>
      </c>
      <c r="M4" s="26" t="s">
        <v>2</v>
      </c>
      <c r="N4" s="26" t="s">
        <v>3</v>
      </c>
      <c r="O4" s="26" t="s">
        <v>4</v>
      </c>
      <c r="P4" s="366"/>
      <c r="Q4" s="370"/>
      <c r="R4" s="371"/>
    </row>
    <row r="5" spans="1:18" s="20" customFormat="1" ht="12.75" customHeight="1">
      <c r="A5" s="21"/>
      <c r="B5" s="119" t="s">
        <v>19</v>
      </c>
      <c r="C5" s="120">
        <v>46.666666666666664</v>
      </c>
      <c r="D5" s="121">
        <v>702480</v>
      </c>
      <c r="E5" s="121">
        <v>793130.6666666666</v>
      </c>
      <c r="F5" s="121">
        <v>38830.666666666664</v>
      </c>
      <c r="G5" s="121">
        <v>45594.666666666664</v>
      </c>
      <c r="H5" s="122">
        <v>24217.333333333332</v>
      </c>
      <c r="I5" s="301">
        <v>0.0016165123456790122</v>
      </c>
      <c r="J5" s="124">
        <v>40</v>
      </c>
      <c r="K5" s="125">
        <v>727800</v>
      </c>
      <c r="L5" s="125">
        <v>811660</v>
      </c>
      <c r="M5" s="125">
        <v>36140</v>
      </c>
      <c r="N5" s="125">
        <v>42808</v>
      </c>
      <c r="O5" s="126">
        <v>23648</v>
      </c>
      <c r="P5" s="123">
        <v>0.0015625</v>
      </c>
      <c r="Q5" s="127">
        <f>I5-P5</f>
        <v>5.401234567901209E-05</v>
      </c>
      <c r="R5" s="128">
        <f>Q5*100/I5</f>
        <v>3.3412887828162137</v>
      </c>
    </row>
    <row r="6" spans="1:18" s="20" customFormat="1" ht="12">
      <c r="A6" s="21"/>
      <c r="B6" s="14" t="s">
        <v>28</v>
      </c>
      <c r="C6" s="120">
        <v>50</v>
      </c>
      <c r="D6" s="121">
        <v>654705.3333333334</v>
      </c>
      <c r="E6" s="121">
        <v>754860</v>
      </c>
      <c r="F6" s="121">
        <v>54953.333333333336</v>
      </c>
      <c r="G6" s="121">
        <v>61561.333333333336</v>
      </c>
      <c r="H6" s="122">
        <v>25885.333333333332</v>
      </c>
      <c r="I6" s="301">
        <v>0.004714506172839507</v>
      </c>
      <c r="J6" s="124">
        <v>50</v>
      </c>
      <c r="K6" s="125">
        <v>679464</v>
      </c>
      <c r="L6" s="125">
        <v>737156</v>
      </c>
      <c r="M6" s="125">
        <v>23828</v>
      </c>
      <c r="N6" s="125">
        <v>54264</v>
      </c>
      <c r="O6" s="126">
        <v>23776</v>
      </c>
      <c r="P6" s="123">
        <v>0.0046875</v>
      </c>
      <c r="Q6" s="129">
        <f>I6-P6</f>
        <v>2.700617283950702E-05</v>
      </c>
      <c r="R6" s="128">
        <f>Q6*100/I6</f>
        <v>0.5728314238952716</v>
      </c>
    </row>
    <row r="7" spans="1:18" s="20" customFormat="1" ht="12">
      <c r="A7" s="21"/>
      <c r="B7" s="14" t="s">
        <v>20</v>
      </c>
      <c r="C7" s="120">
        <v>36.666666666666664</v>
      </c>
      <c r="D7" s="121">
        <v>679276</v>
      </c>
      <c r="E7" s="121">
        <v>750546.6666666666</v>
      </c>
      <c r="F7" s="121">
        <v>40482.666666666664</v>
      </c>
      <c r="G7" s="121">
        <v>47090.666666666664</v>
      </c>
      <c r="H7" s="122">
        <v>23696</v>
      </c>
      <c r="I7" s="301">
        <v>0.0011766975308641974</v>
      </c>
      <c r="J7" s="124">
        <v>30</v>
      </c>
      <c r="K7" s="125">
        <v>636688</v>
      </c>
      <c r="L7" s="125">
        <v>671852</v>
      </c>
      <c r="M7" s="125">
        <v>38476</v>
      </c>
      <c r="N7" s="125">
        <v>45084</v>
      </c>
      <c r="O7" s="126">
        <v>23384</v>
      </c>
      <c r="P7" s="123">
        <v>0.0011458333333333333</v>
      </c>
      <c r="Q7" s="129">
        <f>I7-P7</f>
        <v>3.086419753086408E-05</v>
      </c>
      <c r="R7" s="128">
        <f>Q7*100/I7</f>
        <v>2.6229508196721216</v>
      </c>
    </row>
    <row r="8" spans="1:18" s="20" customFormat="1" ht="12">
      <c r="A8" s="21"/>
      <c r="B8" s="14" t="s">
        <v>31</v>
      </c>
      <c r="C8" s="120">
        <v>88.33333333333333</v>
      </c>
      <c r="D8" s="121">
        <v>653382.6666666666</v>
      </c>
      <c r="E8" s="121">
        <v>788905.3333333334</v>
      </c>
      <c r="F8" s="121">
        <v>74317.33333333333</v>
      </c>
      <c r="G8" s="121">
        <v>81366.66666666667</v>
      </c>
      <c r="H8" s="122">
        <v>30718.666666666668</v>
      </c>
      <c r="I8" s="301">
        <v>0.003290895061728395</v>
      </c>
      <c r="J8" s="124">
        <v>85</v>
      </c>
      <c r="K8" s="125">
        <v>692324</v>
      </c>
      <c r="L8" s="125">
        <v>805224</v>
      </c>
      <c r="M8" s="125">
        <v>66288</v>
      </c>
      <c r="N8" s="125">
        <v>73360</v>
      </c>
      <c r="O8" s="126">
        <v>27944</v>
      </c>
      <c r="P8" s="123">
        <v>0.003368055555555555</v>
      </c>
      <c r="Q8" s="130">
        <f>ABS(I8-P8)</f>
        <v>7.716049382716032E-05</v>
      </c>
      <c r="R8" s="131">
        <f>-Q8*100/I8</f>
        <v>-2.3446658851113664</v>
      </c>
    </row>
    <row r="9" spans="1:18" s="20" customFormat="1" ht="12">
      <c r="A9" s="21"/>
      <c r="B9" s="14" t="s">
        <v>23</v>
      </c>
      <c r="C9" s="120">
        <v>60</v>
      </c>
      <c r="D9" s="132">
        <v>711236</v>
      </c>
      <c r="E9" s="132">
        <v>804365.3333333334</v>
      </c>
      <c r="F9" s="133">
        <v>41494.666666666664</v>
      </c>
      <c r="G9" s="132">
        <v>48041.333333333336</v>
      </c>
      <c r="H9" s="134">
        <v>24697.333333333332</v>
      </c>
      <c r="I9" s="301">
        <v>0.0012384259259259256</v>
      </c>
      <c r="J9" s="124">
        <v>60</v>
      </c>
      <c r="K9" s="136">
        <v>716596</v>
      </c>
      <c r="L9" s="136">
        <v>663896</v>
      </c>
      <c r="M9" s="137">
        <v>45808</v>
      </c>
      <c r="N9" s="136">
        <v>52444</v>
      </c>
      <c r="O9" s="138">
        <v>25036</v>
      </c>
      <c r="P9" s="135">
        <v>0.001261574074074074</v>
      </c>
      <c r="Q9" s="130">
        <f>ABS(I9-P9)</f>
        <v>2.3148148148148442E-05</v>
      </c>
      <c r="R9" s="131">
        <f>-Q9*100/I9</f>
        <v>-1.869158878504697</v>
      </c>
    </row>
    <row r="10" spans="1:18" s="20" customFormat="1" ht="12">
      <c r="A10" s="21"/>
      <c r="B10" s="14" t="s">
        <v>26</v>
      </c>
      <c r="C10" s="120">
        <v>75</v>
      </c>
      <c r="D10" s="132">
        <v>692073.3333333334</v>
      </c>
      <c r="E10" s="132">
        <v>793885.3333333334</v>
      </c>
      <c r="F10" s="132">
        <v>41502.666666666664</v>
      </c>
      <c r="G10" s="132">
        <v>48108</v>
      </c>
      <c r="H10" s="134">
        <v>24721.333333333332</v>
      </c>
      <c r="I10" s="301">
        <v>0.0018479938271604938</v>
      </c>
      <c r="J10" s="124">
        <v>75</v>
      </c>
      <c r="K10" s="136">
        <v>697800</v>
      </c>
      <c r="L10" s="136">
        <v>733644</v>
      </c>
      <c r="M10" s="136">
        <v>40284</v>
      </c>
      <c r="N10" s="136">
        <v>46892</v>
      </c>
      <c r="O10" s="138">
        <v>23876</v>
      </c>
      <c r="P10" s="135">
        <v>0.0018287037037037037</v>
      </c>
      <c r="Q10" s="129">
        <f>I10-P10</f>
        <v>1.929012345679008E-05</v>
      </c>
      <c r="R10" s="128">
        <f>Q10*100/I10</f>
        <v>1.0438413361169079</v>
      </c>
    </row>
    <row r="11" spans="1:18" s="20" customFormat="1" ht="12">
      <c r="A11" s="21"/>
      <c r="B11" s="14" t="s">
        <v>25</v>
      </c>
      <c r="C11" s="120">
        <v>63.333333333333336</v>
      </c>
      <c r="D11" s="132">
        <v>716520</v>
      </c>
      <c r="E11" s="132">
        <v>750900</v>
      </c>
      <c r="F11" s="132">
        <v>47082.666666666664</v>
      </c>
      <c r="G11" s="132">
        <v>53117.333333333336</v>
      </c>
      <c r="H11" s="134">
        <v>26469.333333333332</v>
      </c>
      <c r="I11" s="301">
        <v>0.0017901234567901233</v>
      </c>
      <c r="J11" s="124">
        <v>40</v>
      </c>
      <c r="K11" s="136">
        <v>746580</v>
      </c>
      <c r="L11" s="136">
        <v>275840</v>
      </c>
      <c r="M11" s="136">
        <v>36788</v>
      </c>
      <c r="N11" s="136">
        <v>43412</v>
      </c>
      <c r="O11" s="138">
        <v>24172</v>
      </c>
      <c r="P11" s="135">
        <v>6.944444444444444E-05</v>
      </c>
      <c r="Q11" s="139">
        <f>I11-P11</f>
        <v>0.0017206790123456789</v>
      </c>
      <c r="R11" s="140">
        <f>Q11*100/I11</f>
        <v>96.12068965517241</v>
      </c>
    </row>
    <row r="12" spans="1:18" s="20" customFormat="1" ht="12">
      <c r="A12" s="21"/>
      <c r="B12" s="14" t="s">
        <v>21</v>
      </c>
      <c r="C12" s="120">
        <v>85</v>
      </c>
      <c r="D12" s="141">
        <v>651660</v>
      </c>
      <c r="E12" s="141">
        <v>755038.6666666666</v>
      </c>
      <c r="F12" s="141">
        <v>45733.333333333336</v>
      </c>
      <c r="G12" s="141">
        <v>52405.333333333336</v>
      </c>
      <c r="H12" s="142">
        <v>26582.666666666668</v>
      </c>
      <c r="I12" s="302">
        <v>0.0026697530864197533</v>
      </c>
      <c r="J12" s="124">
        <v>85</v>
      </c>
      <c r="K12" s="144">
        <v>648208</v>
      </c>
      <c r="L12" s="144">
        <v>726940</v>
      </c>
      <c r="M12" s="144">
        <v>43652</v>
      </c>
      <c r="N12" s="144">
        <v>50336</v>
      </c>
      <c r="O12" s="145">
        <v>26516</v>
      </c>
      <c r="P12" s="143">
        <v>0.002731481481481482</v>
      </c>
      <c r="Q12" s="130">
        <f>ABS(I12-P12)</f>
        <v>6.17283950617286E-05</v>
      </c>
      <c r="R12" s="131">
        <f>-Q12*100/I12</f>
        <v>-2.312138728323707</v>
      </c>
    </row>
    <row r="13" spans="1:18" s="20" customFormat="1" ht="12">
      <c r="A13" s="21"/>
      <c r="B13" s="14" t="s">
        <v>33</v>
      </c>
      <c r="C13" s="120">
        <v>60</v>
      </c>
      <c r="D13" s="132">
        <v>689530.6666666666</v>
      </c>
      <c r="E13" s="132">
        <v>772061.3333333334</v>
      </c>
      <c r="F13" s="132">
        <v>38870.666666666664</v>
      </c>
      <c r="G13" s="132">
        <v>45392</v>
      </c>
      <c r="H13" s="134">
        <v>66382.66666666667</v>
      </c>
      <c r="I13" s="301">
        <v>0.002511574074074074</v>
      </c>
      <c r="J13" s="124">
        <v>50</v>
      </c>
      <c r="K13" s="136">
        <v>711600</v>
      </c>
      <c r="L13" s="136">
        <v>793852</v>
      </c>
      <c r="M13" s="136">
        <v>32176</v>
      </c>
      <c r="N13" s="136">
        <v>38784</v>
      </c>
      <c r="O13" s="138">
        <v>63984</v>
      </c>
      <c r="P13" s="135">
        <v>0.002523148148148148</v>
      </c>
      <c r="Q13" s="130">
        <f>ABS(I13-P13)</f>
        <v>1.1574074074074004E-05</v>
      </c>
      <c r="R13" s="131">
        <f>-Q13*100/I13</f>
        <v>-0.46082949308755483</v>
      </c>
    </row>
    <row r="14" spans="1:18" s="20" customFormat="1" ht="12">
      <c r="A14" s="21"/>
      <c r="B14" s="14" t="s">
        <v>32</v>
      </c>
      <c r="C14" s="120">
        <v>60</v>
      </c>
      <c r="D14" s="132">
        <v>701377.3333333334</v>
      </c>
      <c r="E14" s="132">
        <v>776836</v>
      </c>
      <c r="F14" s="132">
        <v>38049.333333333336</v>
      </c>
      <c r="G14" s="132">
        <v>44481.333333333336</v>
      </c>
      <c r="H14" s="134">
        <v>68534.66666666667</v>
      </c>
      <c r="I14" s="301">
        <v>0.0021566358024691363</v>
      </c>
      <c r="J14" s="124">
        <v>50</v>
      </c>
      <c r="K14" s="136">
        <v>691664</v>
      </c>
      <c r="L14" s="136">
        <v>224796</v>
      </c>
      <c r="M14" s="136">
        <v>31272</v>
      </c>
      <c r="N14" s="136">
        <v>37880</v>
      </c>
      <c r="O14" s="138">
        <v>65828</v>
      </c>
      <c r="P14" s="135">
        <v>5.7870370370370366E-05</v>
      </c>
      <c r="Q14" s="139">
        <f>I14-P14</f>
        <v>0.002098765432098766</v>
      </c>
      <c r="R14" s="140">
        <f>Q14*100/I14</f>
        <v>97.31663685152057</v>
      </c>
    </row>
    <row r="15" spans="1:18" s="20" customFormat="1" ht="12">
      <c r="A15" s="21"/>
      <c r="B15" s="14" t="s">
        <v>192</v>
      </c>
      <c r="C15" s="120">
        <v>60</v>
      </c>
      <c r="D15" s="132">
        <v>669242.6666666666</v>
      </c>
      <c r="E15" s="132">
        <v>769306.6666666666</v>
      </c>
      <c r="F15" s="132">
        <v>42002.666666666664</v>
      </c>
      <c r="G15" s="132">
        <v>48789.333333333336</v>
      </c>
      <c r="H15" s="134">
        <v>24884</v>
      </c>
      <c r="I15" s="301">
        <v>0.0009876543209876543</v>
      </c>
      <c r="J15" s="124">
        <v>60</v>
      </c>
      <c r="K15" s="136">
        <v>692152</v>
      </c>
      <c r="L15" s="136">
        <v>745668</v>
      </c>
      <c r="M15" s="136">
        <v>41028</v>
      </c>
      <c r="N15" s="136">
        <v>47688</v>
      </c>
      <c r="O15" s="138">
        <v>24664</v>
      </c>
      <c r="P15" s="135">
        <v>0.0009722222222222221</v>
      </c>
      <c r="Q15" s="129">
        <f>I15-P15</f>
        <v>1.543209876543226E-05</v>
      </c>
      <c r="R15" s="128">
        <f>Q15*100/I15</f>
        <v>1.5625000000000162</v>
      </c>
    </row>
    <row r="16" spans="1:18" s="20" customFormat="1" ht="12">
      <c r="A16" s="21"/>
      <c r="B16" s="14" t="s">
        <v>27</v>
      </c>
      <c r="C16" s="120">
        <v>70</v>
      </c>
      <c r="D16" s="132">
        <v>708892</v>
      </c>
      <c r="E16" s="132">
        <v>798430.6666666666</v>
      </c>
      <c r="F16" s="132">
        <v>39024</v>
      </c>
      <c r="G16" s="132">
        <v>45632</v>
      </c>
      <c r="H16" s="134">
        <v>23468</v>
      </c>
      <c r="I16" s="301">
        <v>0.001759259259259259</v>
      </c>
      <c r="J16" s="124">
        <v>70</v>
      </c>
      <c r="K16" s="136">
        <v>719520</v>
      </c>
      <c r="L16" s="136">
        <v>797520</v>
      </c>
      <c r="M16" s="136">
        <v>41448</v>
      </c>
      <c r="N16" s="136">
        <v>48056</v>
      </c>
      <c r="O16" s="138">
        <v>23820</v>
      </c>
      <c r="P16" s="135">
        <v>0.0017245370370370372</v>
      </c>
      <c r="Q16" s="129">
        <f>I16-P16</f>
        <v>3.4722222222221795E-05</v>
      </c>
      <c r="R16" s="128">
        <f>Q16*100/I16</f>
        <v>1.9736842105262917</v>
      </c>
    </row>
    <row r="17" spans="1:18" s="20" customFormat="1" ht="12">
      <c r="A17" s="21"/>
      <c r="B17" s="14" t="s">
        <v>191</v>
      </c>
      <c r="C17" s="120">
        <v>40</v>
      </c>
      <c r="D17" s="132">
        <v>648397.3333333334</v>
      </c>
      <c r="E17" s="132">
        <v>779801.3333333334</v>
      </c>
      <c r="F17" s="132">
        <v>94692</v>
      </c>
      <c r="G17" s="132">
        <v>101212</v>
      </c>
      <c r="H17" s="134">
        <v>33749.333333333336</v>
      </c>
      <c r="I17" s="301">
        <v>0.0012538580246913582</v>
      </c>
      <c r="J17" s="124">
        <v>50</v>
      </c>
      <c r="K17" s="136">
        <v>629364</v>
      </c>
      <c r="L17" s="136">
        <v>757428</v>
      </c>
      <c r="M17" s="136">
        <v>48238</v>
      </c>
      <c r="N17" s="136">
        <v>103084</v>
      </c>
      <c r="O17" s="138">
        <v>33676</v>
      </c>
      <c r="P17" s="135">
        <v>0.001388888888888889</v>
      </c>
      <c r="Q17" s="130">
        <f>ABS(I17-P17)</f>
        <v>0.00013503086419753077</v>
      </c>
      <c r="R17" s="131">
        <f>-Q17*100/I17</f>
        <v>-10.769230769230761</v>
      </c>
    </row>
    <row r="18" spans="1:18" s="20" customFormat="1" ht="12">
      <c r="A18" s="21"/>
      <c r="B18" s="14" t="s">
        <v>18</v>
      </c>
      <c r="C18" s="120">
        <v>48.333333333333336</v>
      </c>
      <c r="D18" s="132">
        <v>616401.3333333334</v>
      </c>
      <c r="E18" s="132">
        <v>550752</v>
      </c>
      <c r="F18" s="132">
        <v>118296</v>
      </c>
      <c r="G18" s="132">
        <v>125172</v>
      </c>
      <c r="H18" s="134">
        <v>24896</v>
      </c>
      <c r="I18" s="301">
        <v>0.001415895061728395</v>
      </c>
      <c r="J18" s="124">
        <v>45</v>
      </c>
      <c r="K18" s="136">
        <v>647004</v>
      </c>
      <c r="L18" s="136">
        <v>752044</v>
      </c>
      <c r="M18" s="136">
        <v>116296</v>
      </c>
      <c r="N18" s="136">
        <v>123008</v>
      </c>
      <c r="O18" s="138">
        <v>24756</v>
      </c>
      <c r="P18" s="135">
        <v>0.001712962962962963</v>
      </c>
      <c r="Q18" s="130">
        <f>ABS(I18-P18)</f>
        <v>0.0002970679012345679</v>
      </c>
      <c r="R18" s="131">
        <f>-Q18*100/I18</f>
        <v>-20.980926430517712</v>
      </c>
    </row>
    <row r="19" spans="1:18" s="20" customFormat="1" ht="12.75" thickBot="1">
      <c r="A19" s="21"/>
      <c r="B19" s="17" t="s">
        <v>22</v>
      </c>
      <c r="C19" s="146">
        <v>90</v>
      </c>
      <c r="D19" s="147">
        <v>700512</v>
      </c>
      <c r="E19" s="147">
        <v>804484</v>
      </c>
      <c r="F19" s="147">
        <v>40526.666666666664</v>
      </c>
      <c r="G19" s="147">
        <v>47134.666666666664</v>
      </c>
      <c r="H19" s="148">
        <v>23681.333333333332</v>
      </c>
      <c r="I19" s="303">
        <v>0.00472608024691358</v>
      </c>
      <c r="J19" s="150">
        <v>50</v>
      </c>
      <c r="K19" s="151">
        <v>710648</v>
      </c>
      <c r="L19" s="151">
        <v>806152</v>
      </c>
      <c r="M19" s="151">
        <v>40064</v>
      </c>
      <c r="N19" s="151">
        <v>46672</v>
      </c>
      <c r="O19" s="152">
        <v>24096</v>
      </c>
      <c r="P19" s="149">
        <v>0.0011458333333333333</v>
      </c>
      <c r="Q19" s="153">
        <f>I19-P19</f>
        <v>0.003580246913580247</v>
      </c>
      <c r="R19" s="140">
        <f>Q19*100/I19</f>
        <v>75.75510204081633</v>
      </c>
    </row>
    <row r="20" s="20" customFormat="1" ht="12"/>
    <row r="21" spans="2:16" s="20" customFormat="1" ht="12.75" thickBot="1">
      <c r="B21" s="367" t="s">
        <v>97</v>
      </c>
      <c r="C21" s="368"/>
      <c r="E21" s="352" t="s">
        <v>202</v>
      </c>
      <c r="F21" s="352"/>
      <c r="G21" s="352"/>
      <c r="H21" s="352"/>
      <c r="I21" s="352"/>
      <c r="K21" s="352" t="s">
        <v>203</v>
      </c>
      <c r="L21" s="352"/>
      <c r="M21" s="352"/>
      <c r="N21" s="352"/>
      <c r="O21" s="352"/>
      <c r="P21" s="352"/>
    </row>
    <row r="22" spans="2:18" s="20" customFormat="1" ht="24.75" thickBot="1">
      <c r="B22" s="172" t="s">
        <v>64</v>
      </c>
      <c r="C22" s="173" t="s">
        <v>75</v>
      </c>
      <c r="Q22" s="154" t="s">
        <v>78</v>
      </c>
      <c r="R22" s="154"/>
    </row>
    <row r="23" spans="2:3" s="20" customFormat="1" ht="12">
      <c r="B23" s="119" t="s">
        <v>192</v>
      </c>
      <c r="C23" s="155">
        <v>0.0009876543209876543</v>
      </c>
    </row>
    <row r="24" spans="2:3" s="20" customFormat="1" ht="12">
      <c r="B24" s="14" t="s">
        <v>20</v>
      </c>
      <c r="C24" s="129">
        <v>0.0011766975308641974</v>
      </c>
    </row>
    <row r="25" spans="2:15" s="20" customFormat="1" ht="12">
      <c r="B25" s="14" t="s">
        <v>23</v>
      </c>
      <c r="C25" s="71">
        <v>0.0012384259259259256</v>
      </c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</row>
    <row r="26" spans="2:15" s="20" customFormat="1" ht="12">
      <c r="B26" s="14" t="s">
        <v>191</v>
      </c>
      <c r="C26" s="71">
        <v>0.0012538580246913582</v>
      </c>
      <c r="D26" s="22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</row>
    <row r="27" spans="2:15" s="20" customFormat="1" ht="12">
      <c r="B27" s="14" t="s">
        <v>18</v>
      </c>
      <c r="C27" s="71">
        <v>0.001415895061728395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</row>
    <row r="28" spans="2:15" s="20" customFormat="1" ht="12">
      <c r="B28" s="119" t="s">
        <v>19</v>
      </c>
      <c r="C28" s="129">
        <v>0.0016165123456790122</v>
      </c>
      <c r="D28" s="157"/>
      <c r="E28" s="99"/>
      <c r="F28" s="157"/>
      <c r="G28" s="99"/>
      <c r="H28" s="99"/>
      <c r="I28" s="99"/>
      <c r="J28" s="99"/>
      <c r="K28" s="99"/>
      <c r="L28" s="99"/>
      <c r="M28" s="99"/>
      <c r="N28" s="157"/>
      <c r="O28" s="157"/>
    </row>
    <row r="29" spans="2:15" s="20" customFormat="1" ht="13.5" customHeight="1">
      <c r="B29" s="14" t="s">
        <v>27</v>
      </c>
      <c r="C29" s="71">
        <v>0.001759259259259259</v>
      </c>
      <c r="D29" s="157"/>
      <c r="E29" s="99"/>
      <c r="F29" s="157"/>
      <c r="G29" s="99"/>
      <c r="H29" s="99"/>
      <c r="I29" s="99"/>
      <c r="J29" s="99"/>
      <c r="K29" s="99"/>
      <c r="L29" s="99"/>
      <c r="M29" s="99"/>
      <c r="N29" s="157"/>
      <c r="O29" s="157"/>
    </row>
    <row r="30" spans="2:15" s="20" customFormat="1" ht="13.5" customHeight="1">
      <c r="B30" s="14" t="s">
        <v>25</v>
      </c>
      <c r="C30" s="71">
        <v>0.0017901234567901233</v>
      </c>
      <c r="D30" s="157"/>
      <c r="E30" s="99"/>
      <c r="F30" s="157"/>
      <c r="G30" s="99"/>
      <c r="H30" s="99"/>
      <c r="I30" s="99"/>
      <c r="J30" s="99"/>
      <c r="K30" s="99"/>
      <c r="L30" s="99"/>
      <c r="M30" s="99"/>
      <c r="N30" s="157"/>
      <c r="O30" s="157"/>
    </row>
    <row r="31" spans="2:15" s="20" customFormat="1" ht="12">
      <c r="B31" s="14" t="s">
        <v>26</v>
      </c>
      <c r="C31" s="71">
        <v>0.0018479938271604938</v>
      </c>
      <c r="D31" s="157"/>
      <c r="E31" s="99"/>
      <c r="F31" s="157"/>
      <c r="G31" s="99"/>
      <c r="H31" s="99"/>
      <c r="I31" s="99"/>
      <c r="J31" s="99"/>
      <c r="K31" s="99"/>
      <c r="L31" s="99"/>
      <c r="M31" s="99"/>
      <c r="N31" s="157"/>
      <c r="O31" s="157"/>
    </row>
    <row r="32" spans="2:15" s="20" customFormat="1" ht="12">
      <c r="B32" s="14" t="s">
        <v>32</v>
      </c>
      <c r="C32" s="71">
        <v>0.0021566358024691363</v>
      </c>
      <c r="D32" s="157"/>
      <c r="E32" s="99"/>
      <c r="F32" s="157"/>
      <c r="G32" s="99"/>
      <c r="H32" s="99"/>
      <c r="I32" s="99"/>
      <c r="J32" s="99"/>
      <c r="K32" s="99"/>
      <c r="L32" s="99"/>
      <c r="M32" s="99"/>
      <c r="N32" s="157"/>
      <c r="O32" s="157"/>
    </row>
    <row r="33" spans="2:15" s="20" customFormat="1" ht="12">
      <c r="B33" s="14" t="s">
        <v>33</v>
      </c>
      <c r="C33" s="71">
        <v>0.002511574074074074</v>
      </c>
      <c r="D33" s="157"/>
      <c r="E33" s="99"/>
      <c r="F33" s="157"/>
      <c r="G33" s="99"/>
      <c r="H33" s="99"/>
      <c r="I33" s="99"/>
      <c r="J33" s="99"/>
      <c r="K33" s="99"/>
      <c r="L33" s="99"/>
      <c r="M33" s="99"/>
      <c r="N33" s="157"/>
      <c r="O33" s="157"/>
    </row>
    <row r="34" spans="2:15" s="20" customFormat="1" ht="12">
      <c r="B34" s="14" t="s">
        <v>21</v>
      </c>
      <c r="C34" s="158">
        <v>0.0026697530864197533</v>
      </c>
      <c r="D34" s="157"/>
      <c r="E34" s="99"/>
      <c r="F34" s="157"/>
      <c r="G34" s="99"/>
      <c r="H34" s="99"/>
      <c r="I34" s="99"/>
      <c r="J34" s="99"/>
      <c r="K34" s="99"/>
      <c r="L34" s="99"/>
      <c r="M34" s="99"/>
      <c r="N34" s="157"/>
      <c r="O34" s="157"/>
    </row>
    <row r="35" spans="2:15" s="20" customFormat="1" ht="12">
      <c r="B35" s="14" t="s">
        <v>31</v>
      </c>
      <c r="C35" s="129">
        <v>0.003290895061728395</v>
      </c>
      <c r="D35" s="157"/>
      <c r="E35" s="99"/>
      <c r="F35" s="157"/>
      <c r="G35" s="99"/>
      <c r="H35" s="99"/>
      <c r="I35" s="99"/>
      <c r="J35" s="99"/>
      <c r="K35" s="99"/>
      <c r="L35" s="99"/>
      <c r="M35" s="99"/>
      <c r="N35" s="157"/>
      <c r="O35" s="157"/>
    </row>
    <row r="36" spans="2:15" s="20" customFormat="1" ht="12">
      <c r="B36" s="14" t="s">
        <v>28</v>
      </c>
      <c r="C36" s="129">
        <v>0.004714506172839507</v>
      </c>
      <c r="D36" s="157"/>
      <c r="E36" s="99"/>
      <c r="F36" s="157"/>
      <c r="G36" s="99"/>
      <c r="H36" s="99"/>
      <c r="I36" s="99"/>
      <c r="J36" s="99"/>
      <c r="K36" s="99"/>
      <c r="L36" s="99"/>
      <c r="M36" s="99"/>
      <c r="N36" s="157"/>
      <c r="O36" s="157"/>
    </row>
    <row r="37" spans="2:15" s="20" customFormat="1" ht="12.75" thickBot="1">
      <c r="B37" s="17" t="s">
        <v>22</v>
      </c>
      <c r="C37" s="159">
        <v>0.00472608024691358</v>
      </c>
      <c r="D37" s="157"/>
      <c r="E37" s="99"/>
      <c r="F37" s="157"/>
      <c r="G37" s="99"/>
      <c r="H37" s="99"/>
      <c r="I37" s="99"/>
      <c r="J37" s="99"/>
      <c r="K37" s="99"/>
      <c r="L37" s="99"/>
      <c r="M37" s="99"/>
      <c r="N37" s="157"/>
      <c r="O37" s="157"/>
    </row>
    <row r="38" spans="2:15" ht="12.75">
      <c r="B38" s="3"/>
      <c r="C38" s="5"/>
      <c r="D38" s="4"/>
      <c r="E38" s="5"/>
      <c r="F38" s="4"/>
      <c r="G38" s="5"/>
      <c r="H38" s="5"/>
      <c r="I38" s="5"/>
      <c r="J38" s="5"/>
      <c r="K38" s="5"/>
      <c r="L38" s="5"/>
      <c r="M38" s="5"/>
      <c r="N38" s="4"/>
      <c r="O38" s="4"/>
    </row>
    <row r="39" spans="2:15" ht="12.75">
      <c r="B39" s="3"/>
      <c r="C39" s="5"/>
      <c r="D39" s="4"/>
      <c r="E39" s="5"/>
      <c r="F39" s="4"/>
      <c r="G39" s="5"/>
      <c r="H39" s="5"/>
      <c r="I39" s="5"/>
      <c r="J39" s="5"/>
      <c r="K39" s="5"/>
      <c r="L39" s="5"/>
      <c r="M39" s="5"/>
      <c r="N39" s="4"/>
      <c r="O39" s="4"/>
    </row>
    <row r="40" spans="2:15" ht="12.75">
      <c r="B40" s="3"/>
      <c r="C40" s="5"/>
      <c r="D40" s="4"/>
      <c r="E40" s="5"/>
      <c r="F40" s="4"/>
      <c r="G40" s="5"/>
      <c r="H40" s="5"/>
      <c r="I40" s="5"/>
      <c r="J40" s="5"/>
      <c r="K40" s="5"/>
      <c r="L40" s="5"/>
      <c r="M40" s="5"/>
      <c r="N40" s="4"/>
      <c r="O40" s="4"/>
    </row>
    <row r="41" spans="2:15" ht="12.75">
      <c r="B41" s="3"/>
      <c r="C41" s="5"/>
      <c r="D41" s="4"/>
      <c r="E41" s="5"/>
      <c r="F41" s="4"/>
      <c r="G41" s="5"/>
      <c r="H41" s="5"/>
      <c r="I41" s="5"/>
      <c r="J41" s="5"/>
      <c r="K41" s="5"/>
      <c r="L41" s="5"/>
      <c r="M41" s="5"/>
      <c r="N41" s="4"/>
      <c r="O41" s="4"/>
    </row>
    <row r="42" spans="2:15" ht="12.75">
      <c r="B42" s="3"/>
      <c r="C42" s="5"/>
      <c r="D42" s="4"/>
      <c r="E42" s="5"/>
      <c r="F42" s="4"/>
      <c r="G42" s="5"/>
      <c r="H42" s="5"/>
      <c r="I42" s="5"/>
      <c r="J42" s="5"/>
      <c r="K42" s="5"/>
      <c r="L42" s="5"/>
      <c r="M42" s="5"/>
      <c r="N42" s="4"/>
      <c r="O42" s="4"/>
    </row>
    <row r="49" spans="3:9" ht="12.75">
      <c r="C49" s="372" t="s">
        <v>204</v>
      </c>
      <c r="D49" s="372"/>
      <c r="E49" s="372"/>
      <c r="F49" s="372"/>
      <c r="G49" s="372"/>
      <c r="H49" s="372"/>
      <c r="I49" s="372"/>
    </row>
  </sheetData>
  <sheetProtection/>
  <mergeCells count="16">
    <mergeCell ref="I3:I4"/>
    <mergeCell ref="C49:I49"/>
    <mergeCell ref="B21:C21"/>
    <mergeCell ref="D3:E3"/>
    <mergeCell ref="F3:H3"/>
    <mergeCell ref="E21:I21"/>
    <mergeCell ref="K21:P21"/>
    <mergeCell ref="P3:P4"/>
    <mergeCell ref="C3:C4"/>
    <mergeCell ref="B2:R2"/>
    <mergeCell ref="M3:O3"/>
    <mergeCell ref="Q3:Q4"/>
    <mergeCell ref="R3:R4"/>
    <mergeCell ref="K3:L3"/>
    <mergeCell ref="B3:B4"/>
    <mergeCell ref="J3:J4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2:L42"/>
  <sheetViews>
    <sheetView workbookViewId="0" topLeftCell="A1">
      <selection activeCell="G65" sqref="G65"/>
    </sheetView>
  </sheetViews>
  <sheetFormatPr defaultColWidth="9.140625" defaultRowHeight="12.75"/>
  <cols>
    <col min="1" max="1" width="3.140625" style="0" customWidth="1"/>
    <col min="2" max="2" width="26.00390625" style="0" customWidth="1"/>
    <col min="3" max="3" width="25.8515625" style="0" customWidth="1"/>
    <col min="4" max="4" width="14.421875" style="0" bestFit="1" customWidth="1"/>
    <col min="5" max="5" width="12.421875" style="0" bestFit="1" customWidth="1"/>
    <col min="6" max="6" width="24.8515625" style="0" customWidth="1"/>
    <col min="7" max="7" width="18.00390625" style="0" customWidth="1"/>
    <col min="8" max="8" width="17.57421875" style="0" customWidth="1"/>
    <col min="9" max="9" width="12.7109375" style="0" customWidth="1"/>
    <col min="10" max="10" width="19.8515625" style="0" bestFit="1" customWidth="1"/>
  </cols>
  <sheetData>
    <row r="2" spans="2:12" s="20" customFormat="1" ht="16.5" customHeight="1" thickBot="1">
      <c r="B2" s="373" t="s">
        <v>104</v>
      </c>
      <c r="C2" s="373"/>
      <c r="D2" s="373"/>
      <c r="E2" s="373"/>
      <c r="F2" s="174"/>
      <c r="G2" s="352" t="s">
        <v>205</v>
      </c>
      <c r="H2" s="352"/>
      <c r="I2" s="352"/>
      <c r="J2" s="352"/>
      <c r="K2" s="352"/>
      <c r="L2" s="352"/>
    </row>
    <row r="3" spans="2:6" s="20" customFormat="1" ht="39" customHeight="1" thickBot="1">
      <c r="B3" s="374" t="s">
        <v>64</v>
      </c>
      <c r="C3" s="109" t="s">
        <v>98</v>
      </c>
      <c r="D3" s="109" t="s">
        <v>100</v>
      </c>
      <c r="E3" s="110" t="s">
        <v>101</v>
      </c>
      <c r="F3" s="156"/>
    </row>
    <row r="4" spans="2:6" s="20" customFormat="1" ht="12.75" customHeight="1" hidden="1">
      <c r="B4" s="375"/>
      <c r="C4" s="111"/>
      <c r="D4" s="112"/>
      <c r="E4" s="113"/>
      <c r="F4" s="22"/>
    </row>
    <row r="5" spans="2:6" s="20" customFormat="1" ht="13.5" customHeight="1">
      <c r="B5" s="114" t="s">
        <v>5</v>
      </c>
      <c r="C5" s="115">
        <v>0.01267361111111111</v>
      </c>
      <c r="D5" s="116" t="s">
        <v>13</v>
      </c>
      <c r="E5" s="117" t="s">
        <v>13</v>
      </c>
      <c r="F5" s="22"/>
    </row>
    <row r="6" spans="2:6" s="20" customFormat="1" ht="12.75" customHeight="1">
      <c r="B6" s="119" t="s">
        <v>19</v>
      </c>
      <c r="C6" s="95">
        <v>0.01267361111111111</v>
      </c>
      <c r="D6" s="96">
        <f>C6-$C$5</f>
        <v>0</v>
      </c>
      <c r="E6" s="97">
        <f>D6*100/C6</f>
        <v>0</v>
      </c>
      <c r="F6" s="98"/>
    </row>
    <row r="7" spans="2:6" s="20" customFormat="1" ht="12">
      <c r="B7" s="14" t="s">
        <v>28</v>
      </c>
      <c r="C7" s="95">
        <v>0.01267361111111111</v>
      </c>
      <c r="D7" s="96">
        <f aca="true" t="shared" si="0" ref="D7:D20">C7-$C$5</f>
        <v>0</v>
      </c>
      <c r="E7" s="97">
        <f aca="true" t="shared" si="1" ref="E7:E20">D7*100/C7</f>
        <v>0</v>
      </c>
      <c r="F7" s="98"/>
    </row>
    <row r="8" spans="2:6" s="20" customFormat="1" ht="12">
      <c r="B8" s="14" t="s">
        <v>20</v>
      </c>
      <c r="C8" s="95">
        <v>0.013460648148148147</v>
      </c>
      <c r="D8" s="96">
        <f t="shared" si="0"/>
        <v>0.0007870370370370375</v>
      </c>
      <c r="E8" s="97">
        <f t="shared" si="1"/>
        <v>5.846947549441104</v>
      </c>
      <c r="F8" s="98"/>
    </row>
    <row r="9" spans="2:6" s="20" customFormat="1" ht="12">
      <c r="B9" s="14" t="s">
        <v>31</v>
      </c>
      <c r="C9" s="95">
        <v>0.01267361111111111</v>
      </c>
      <c r="D9" s="96">
        <f t="shared" si="0"/>
        <v>0</v>
      </c>
      <c r="E9" s="97">
        <f t="shared" si="1"/>
        <v>0</v>
      </c>
      <c r="F9" s="98"/>
    </row>
    <row r="10" spans="2:6" s="20" customFormat="1" ht="12">
      <c r="B10" s="14" t="s">
        <v>23</v>
      </c>
      <c r="C10" s="95">
        <v>0.012962962962962963</v>
      </c>
      <c r="D10" s="96">
        <f t="shared" si="0"/>
        <v>0.00028935185185185314</v>
      </c>
      <c r="E10" s="97">
        <f t="shared" si="1"/>
        <v>2.232142857142867</v>
      </c>
      <c r="F10" s="98"/>
    </row>
    <row r="11" spans="2:6" s="20" customFormat="1" ht="12">
      <c r="B11" s="14" t="s">
        <v>26</v>
      </c>
      <c r="C11" s="95">
        <v>0.012685185185185183</v>
      </c>
      <c r="D11" s="96">
        <f t="shared" si="0"/>
        <v>1.157407407407357E-05</v>
      </c>
      <c r="E11" s="97">
        <f t="shared" si="1"/>
        <v>0.0912408759124048</v>
      </c>
      <c r="F11" s="98"/>
    </row>
    <row r="12" spans="2:6" s="20" customFormat="1" ht="12">
      <c r="B12" s="14" t="s">
        <v>25</v>
      </c>
      <c r="C12" s="95">
        <v>0.012789351851851852</v>
      </c>
      <c r="D12" s="96">
        <f t="shared" si="0"/>
        <v>0.00011574074074074264</v>
      </c>
      <c r="E12" s="97">
        <f t="shared" si="1"/>
        <v>0.9049773755656257</v>
      </c>
      <c r="F12" s="98"/>
    </row>
    <row r="13" spans="2:6" s="20" customFormat="1" ht="12">
      <c r="B13" s="14" t="s">
        <v>21</v>
      </c>
      <c r="C13" s="95">
        <v>0.012685185185185183</v>
      </c>
      <c r="D13" s="96">
        <f t="shared" si="0"/>
        <v>1.157407407407357E-05</v>
      </c>
      <c r="E13" s="97">
        <f t="shared" si="1"/>
        <v>0.0912408759124048</v>
      </c>
      <c r="F13" s="98"/>
    </row>
    <row r="14" spans="2:6" s="20" customFormat="1" ht="12">
      <c r="B14" s="14" t="s">
        <v>33</v>
      </c>
      <c r="C14" s="95">
        <v>0.012708333333333334</v>
      </c>
      <c r="D14" s="96">
        <f t="shared" si="0"/>
        <v>3.472222222222418E-05</v>
      </c>
      <c r="E14" s="97">
        <f t="shared" si="1"/>
        <v>0.2732240437158624</v>
      </c>
      <c r="F14" s="99"/>
    </row>
    <row r="15" spans="2:6" s="20" customFormat="1" ht="12">
      <c r="B15" s="14" t="s">
        <v>32</v>
      </c>
      <c r="C15" s="95">
        <v>0.012685185185185183</v>
      </c>
      <c r="D15" s="96">
        <f t="shared" si="0"/>
        <v>1.157407407407357E-05</v>
      </c>
      <c r="E15" s="97">
        <f t="shared" si="1"/>
        <v>0.0912408759124048</v>
      </c>
      <c r="F15" s="99"/>
    </row>
    <row r="16" spans="2:6" s="20" customFormat="1" ht="12">
      <c r="B16" s="14" t="s">
        <v>192</v>
      </c>
      <c r="C16" s="95">
        <v>0.012685185185185183</v>
      </c>
      <c r="D16" s="96">
        <f t="shared" si="0"/>
        <v>1.157407407407357E-05</v>
      </c>
      <c r="E16" s="97">
        <f t="shared" si="1"/>
        <v>0.0912408759124048</v>
      </c>
      <c r="F16" s="99"/>
    </row>
    <row r="17" spans="2:6" s="20" customFormat="1" ht="12">
      <c r="B17" s="14" t="s">
        <v>27</v>
      </c>
      <c r="C17" s="95">
        <v>0.012685185185185183</v>
      </c>
      <c r="D17" s="96">
        <f t="shared" si="0"/>
        <v>1.157407407407357E-05</v>
      </c>
      <c r="E17" s="97">
        <f t="shared" si="1"/>
        <v>0.0912408759124048</v>
      </c>
      <c r="F17" s="99"/>
    </row>
    <row r="18" spans="2:6" s="20" customFormat="1" ht="12">
      <c r="B18" s="14" t="s">
        <v>191</v>
      </c>
      <c r="C18" s="95">
        <v>0.012685185185185183</v>
      </c>
      <c r="D18" s="96">
        <f t="shared" si="0"/>
        <v>1.157407407407357E-05</v>
      </c>
      <c r="E18" s="97">
        <f t="shared" si="1"/>
        <v>0.0912408759124048</v>
      </c>
      <c r="F18" s="99"/>
    </row>
    <row r="19" spans="2:6" s="20" customFormat="1" ht="12">
      <c r="B19" s="14" t="s">
        <v>18</v>
      </c>
      <c r="C19" s="95">
        <v>0.01267361111111111</v>
      </c>
      <c r="D19" s="96">
        <f t="shared" si="0"/>
        <v>0</v>
      </c>
      <c r="E19" s="97">
        <f t="shared" si="1"/>
        <v>0</v>
      </c>
      <c r="F19" s="99"/>
    </row>
    <row r="20" spans="2:6" s="20" customFormat="1" ht="12.75" thickBot="1">
      <c r="B20" s="17" t="s">
        <v>22</v>
      </c>
      <c r="C20" s="100">
        <v>0.012685185185185183</v>
      </c>
      <c r="D20" s="118">
        <f t="shared" si="0"/>
        <v>1.157407407407357E-05</v>
      </c>
      <c r="E20" s="101">
        <f t="shared" si="1"/>
        <v>0.0912408759124048</v>
      </c>
      <c r="F20" s="99"/>
    </row>
    <row r="21" s="20" customFormat="1" ht="12"/>
    <row r="22" spans="1:3" s="20" customFormat="1" ht="12">
      <c r="A22" s="73"/>
      <c r="B22" s="22" t="s">
        <v>105</v>
      </c>
      <c r="C22" s="73"/>
    </row>
    <row r="23" s="20" customFormat="1" ht="12"/>
    <row r="24" spans="2:5" s="20" customFormat="1" ht="12.75" customHeight="1" thickBot="1">
      <c r="B24" s="368" t="s">
        <v>103</v>
      </c>
      <c r="C24" s="368"/>
      <c r="D24" s="368"/>
      <c r="E24" s="108"/>
    </row>
    <row r="25" spans="2:4" s="20" customFormat="1" ht="12.75" thickBot="1">
      <c r="B25" s="92" t="s">
        <v>64</v>
      </c>
      <c r="C25" s="93" t="s">
        <v>99</v>
      </c>
      <c r="D25" s="94" t="s">
        <v>106</v>
      </c>
    </row>
    <row r="26" spans="2:4" s="20" customFormat="1" ht="12">
      <c r="B26" s="14" t="s">
        <v>19</v>
      </c>
      <c r="C26" s="103">
        <v>0</v>
      </c>
      <c r="D26" s="104">
        <v>0</v>
      </c>
    </row>
    <row r="27" spans="2:4" s="20" customFormat="1" ht="12">
      <c r="B27" s="14" t="s">
        <v>28</v>
      </c>
      <c r="C27" s="103">
        <v>0</v>
      </c>
      <c r="D27" s="104">
        <v>0</v>
      </c>
    </row>
    <row r="28" spans="2:4" s="20" customFormat="1" ht="12">
      <c r="B28" s="14" t="s">
        <v>31</v>
      </c>
      <c r="C28" s="103">
        <v>0</v>
      </c>
      <c r="D28" s="104">
        <v>0</v>
      </c>
    </row>
    <row r="29" spans="2:4" s="20" customFormat="1" ht="12">
      <c r="B29" s="14" t="s">
        <v>18</v>
      </c>
      <c r="C29" s="103">
        <v>0</v>
      </c>
      <c r="D29" s="104">
        <v>0</v>
      </c>
    </row>
    <row r="30" spans="2:4" s="20" customFormat="1" ht="12">
      <c r="B30" s="14" t="s">
        <v>26</v>
      </c>
      <c r="C30" s="103">
        <v>1.157407407407357E-05</v>
      </c>
      <c r="D30" s="104">
        <v>0.0912408759124048</v>
      </c>
    </row>
    <row r="31" spans="2:4" s="20" customFormat="1" ht="12">
      <c r="B31" s="14" t="s">
        <v>21</v>
      </c>
      <c r="C31" s="103">
        <v>1.157407407407357E-05</v>
      </c>
      <c r="D31" s="104">
        <v>0.0912408759124048</v>
      </c>
    </row>
    <row r="32" spans="2:4" s="20" customFormat="1" ht="12">
      <c r="B32" s="14" t="s">
        <v>32</v>
      </c>
      <c r="C32" s="103">
        <v>1.157407407407357E-05</v>
      </c>
      <c r="D32" s="104">
        <v>0.0912408759124048</v>
      </c>
    </row>
    <row r="33" spans="2:4" s="20" customFormat="1" ht="12">
      <c r="B33" s="14" t="s">
        <v>192</v>
      </c>
      <c r="C33" s="105">
        <v>1.157407407407357E-05</v>
      </c>
      <c r="D33" s="104">
        <v>0.0912408759124048</v>
      </c>
    </row>
    <row r="34" spans="2:4" s="20" customFormat="1" ht="12">
      <c r="B34" s="14" t="s">
        <v>27</v>
      </c>
      <c r="C34" s="103">
        <v>1.157407407407357E-05</v>
      </c>
      <c r="D34" s="104">
        <v>0.0912408759124048</v>
      </c>
    </row>
    <row r="35" spans="2:4" s="20" customFormat="1" ht="12">
      <c r="B35" s="14" t="s">
        <v>191</v>
      </c>
      <c r="C35" s="103">
        <v>1.157407407407357E-05</v>
      </c>
      <c r="D35" s="104">
        <v>0.0912408759124048</v>
      </c>
    </row>
    <row r="36" spans="2:4" s="20" customFormat="1" ht="12">
      <c r="B36" s="14" t="s">
        <v>22</v>
      </c>
      <c r="C36" s="103">
        <v>1.157407407407357E-05</v>
      </c>
      <c r="D36" s="104">
        <v>0.0912408759124048</v>
      </c>
    </row>
    <row r="37" spans="2:4" s="20" customFormat="1" ht="12">
      <c r="B37" s="14" t="s">
        <v>33</v>
      </c>
      <c r="C37" s="103">
        <v>3.472222222222418E-05</v>
      </c>
      <c r="D37" s="104">
        <v>0.2732240437158624</v>
      </c>
    </row>
    <row r="38" spans="2:4" s="20" customFormat="1" ht="12">
      <c r="B38" s="14" t="s">
        <v>25</v>
      </c>
      <c r="C38" s="103">
        <v>0.00011574074074074264</v>
      </c>
      <c r="D38" s="104">
        <v>0.9049773755656257</v>
      </c>
    </row>
    <row r="39" spans="2:4" s="20" customFormat="1" ht="12">
      <c r="B39" s="14" t="s">
        <v>23</v>
      </c>
      <c r="C39" s="103">
        <v>0.00028935185185185314</v>
      </c>
      <c r="D39" s="104">
        <v>2.232142857142867</v>
      </c>
    </row>
    <row r="40" spans="2:4" s="20" customFormat="1" ht="12.75" thickBot="1">
      <c r="B40" s="17" t="s">
        <v>20</v>
      </c>
      <c r="C40" s="106">
        <v>0.0007870370370370375</v>
      </c>
      <c r="D40" s="107">
        <v>5.846947549441104</v>
      </c>
    </row>
    <row r="42" ht="12.75">
      <c r="B42" s="306" t="s">
        <v>206</v>
      </c>
    </row>
  </sheetData>
  <mergeCells count="4">
    <mergeCell ref="B24:D24"/>
    <mergeCell ref="B2:E2"/>
    <mergeCell ref="B3:B4"/>
    <mergeCell ref="G2:L2"/>
  </mergeCells>
  <printOptions/>
  <pageMargins left="0.75" right="0.75" top="0.57" bottom="0.85" header="0.28" footer="0.5"/>
  <pageSetup horizontalDpi="200" verticalDpi="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T152"/>
  <sheetViews>
    <sheetView workbookViewId="0" topLeftCell="A38">
      <selection activeCell="E40" sqref="E40"/>
    </sheetView>
  </sheetViews>
  <sheetFormatPr defaultColWidth="9.140625" defaultRowHeight="12.75"/>
  <cols>
    <col min="1" max="1" width="3.28125" style="20" customWidth="1"/>
    <col min="2" max="2" width="27.00390625" style="20" customWidth="1"/>
    <col min="3" max="3" width="10.421875" style="20" bestFit="1" customWidth="1"/>
    <col min="4" max="4" width="9.140625" style="20" bestFit="1" customWidth="1"/>
    <col min="5" max="5" width="9.8515625" style="20" bestFit="1" customWidth="1"/>
    <col min="6" max="6" width="11.00390625" style="20" customWidth="1"/>
    <col min="7" max="7" width="11.140625" style="20" customWidth="1"/>
    <col min="8" max="8" width="9.421875" style="20" customWidth="1"/>
    <col min="9" max="9" width="8.57421875" style="20" customWidth="1"/>
    <col min="10" max="10" width="8.28125" style="20" customWidth="1"/>
    <col min="11" max="11" width="9.57421875" style="20" customWidth="1"/>
    <col min="12" max="12" width="9.7109375" style="20" customWidth="1"/>
    <col min="13" max="13" width="15.00390625" style="20" customWidth="1"/>
    <col min="14" max="14" width="38.57421875" style="0" bestFit="1" customWidth="1"/>
    <col min="15" max="15" width="15.8515625" style="0" bestFit="1" customWidth="1"/>
    <col min="16" max="16" width="23.00390625" style="0" customWidth="1"/>
    <col min="17" max="17" width="15.8515625" style="0" customWidth="1"/>
    <col min="18" max="18" width="38.57421875" style="0" bestFit="1" customWidth="1"/>
    <col min="19" max="19" width="13.140625" style="0" bestFit="1" customWidth="1"/>
    <col min="20" max="20" width="30.140625" style="0" customWidth="1"/>
  </cols>
  <sheetData>
    <row r="1" spans="2:19" ht="12.75">
      <c r="B1" s="21"/>
      <c r="D1" s="99"/>
      <c r="E1" s="99"/>
      <c r="F1" s="99"/>
      <c r="G1" s="99"/>
      <c r="H1" s="99"/>
      <c r="I1" s="99"/>
      <c r="J1" s="99"/>
      <c r="K1" s="99"/>
      <c r="L1" s="99"/>
      <c r="M1" s="99"/>
      <c r="N1" s="5"/>
      <c r="O1" s="5"/>
      <c r="P1" s="5"/>
      <c r="Q1" s="5"/>
      <c r="R1" s="3"/>
      <c r="S1" s="3"/>
    </row>
    <row r="2" spans="1:19" ht="13.5" customHeight="1" thickBot="1">
      <c r="A2" s="22"/>
      <c r="B2" s="350" t="s">
        <v>207</v>
      </c>
      <c r="C2" s="350"/>
      <c r="D2" s="350"/>
      <c r="E2" s="350"/>
      <c r="F2" s="350"/>
      <c r="G2" s="350"/>
      <c r="H2" s="350"/>
      <c r="I2" s="350"/>
      <c r="J2" s="99"/>
      <c r="K2" s="99"/>
      <c r="L2" s="22"/>
      <c r="M2" s="99"/>
      <c r="N2" s="5"/>
      <c r="O2" s="3"/>
      <c r="P2" s="5"/>
      <c r="Q2" s="5"/>
      <c r="R2" s="3"/>
      <c r="S2" s="3"/>
    </row>
    <row r="3" spans="1:19" s="175" customFormat="1" ht="24.75" thickBot="1">
      <c r="A3" s="177"/>
      <c r="B3" s="172" t="s">
        <v>64</v>
      </c>
      <c r="C3" s="178" t="s">
        <v>14</v>
      </c>
      <c r="D3" s="178" t="s">
        <v>15</v>
      </c>
      <c r="E3" s="178" t="s">
        <v>16</v>
      </c>
      <c r="F3" s="178" t="s">
        <v>131</v>
      </c>
      <c r="G3" s="179" t="s">
        <v>17</v>
      </c>
      <c r="H3" s="102"/>
      <c r="I3" s="102"/>
      <c r="J3" s="102"/>
      <c r="K3" s="102"/>
      <c r="L3" s="102"/>
      <c r="M3" s="102"/>
      <c r="N3" s="8"/>
      <c r="O3" s="8"/>
      <c r="P3" s="8"/>
      <c r="Q3" s="8"/>
      <c r="R3" s="8"/>
      <c r="S3" s="8"/>
    </row>
    <row r="4" spans="2:19" ht="12.75">
      <c r="B4" s="11" t="s">
        <v>5</v>
      </c>
      <c r="C4" s="180">
        <v>0.15613333333333335</v>
      </c>
      <c r="D4" s="181">
        <v>0.0623</v>
      </c>
      <c r="E4" s="181">
        <v>0.38233333333333336</v>
      </c>
      <c r="F4" s="181">
        <v>0.3257666666666667</v>
      </c>
      <c r="G4" s="182">
        <v>0.3019</v>
      </c>
      <c r="H4" s="22"/>
      <c r="I4" s="22"/>
      <c r="J4" s="22"/>
      <c r="K4" s="22"/>
      <c r="L4" s="22"/>
      <c r="M4" s="22"/>
      <c r="N4" s="3"/>
      <c r="O4" s="3"/>
      <c r="P4" s="3"/>
      <c r="Q4" s="3"/>
      <c r="R4" s="3"/>
      <c r="S4" s="3"/>
    </row>
    <row r="5" spans="2:7" ht="12.75">
      <c r="B5" s="119" t="s">
        <v>19</v>
      </c>
      <c r="C5" s="183">
        <v>0.17401666666666668</v>
      </c>
      <c r="D5" s="184">
        <v>0.08058333333333333</v>
      </c>
      <c r="E5" s="184">
        <v>0.6846166666666665</v>
      </c>
      <c r="F5" s="184">
        <v>0.3904583333333333</v>
      </c>
      <c r="G5" s="185">
        <v>0.3696249999999999</v>
      </c>
    </row>
    <row r="6" spans="2:7" ht="12.75">
      <c r="B6" s="14" t="s">
        <v>28</v>
      </c>
      <c r="C6" s="183">
        <v>0.6420166666666667</v>
      </c>
      <c r="D6" s="184">
        <v>0.06358333333333335</v>
      </c>
      <c r="E6" s="184">
        <v>0.8773666666666667</v>
      </c>
      <c r="F6" s="184">
        <v>0.36704999999999993</v>
      </c>
      <c r="G6" s="185">
        <v>0.3369416666666667</v>
      </c>
    </row>
    <row r="7" spans="2:7" ht="12.75">
      <c r="B7" s="14" t="s">
        <v>20</v>
      </c>
      <c r="C7" s="183">
        <v>0.15864166666666665</v>
      </c>
      <c r="D7" s="184">
        <v>0.0623</v>
      </c>
      <c r="E7" s="184">
        <v>0.45792499999999986</v>
      </c>
      <c r="F7" s="184">
        <v>0.35139999999999993</v>
      </c>
      <c r="G7" s="185">
        <v>0.32140833333333335</v>
      </c>
    </row>
    <row r="8" spans="2:7" ht="12.75">
      <c r="B8" s="14" t="s">
        <v>31</v>
      </c>
      <c r="C8" s="183">
        <v>0.15633333333333332</v>
      </c>
      <c r="D8" s="184">
        <v>0.062308333333333334</v>
      </c>
      <c r="E8" s="184">
        <v>0.5011583333333333</v>
      </c>
      <c r="F8" s="184">
        <v>0.390725</v>
      </c>
      <c r="G8" s="185">
        <v>0.6124583333333333</v>
      </c>
    </row>
    <row r="9" spans="2:7" ht="12.75">
      <c r="B9" s="14" t="s">
        <v>23</v>
      </c>
      <c r="C9" s="183">
        <v>0.15664999999999998</v>
      </c>
      <c r="D9" s="184">
        <v>0.07400000000000001</v>
      </c>
      <c r="E9" s="184">
        <v>0.5462249999999998</v>
      </c>
      <c r="F9" s="184">
        <v>0.3566833333333333</v>
      </c>
      <c r="G9" s="185">
        <v>0.32011666666666666</v>
      </c>
    </row>
    <row r="10" spans="2:7" ht="12.75">
      <c r="B10" s="14" t="s">
        <v>26</v>
      </c>
      <c r="C10" s="183">
        <v>0.50405</v>
      </c>
      <c r="D10" s="184">
        <v>0.08045</v>
      </c>
      <c r="E10" s="184">
        <v>0.48495000000000016</v>
      </c>
      <c r="F10" s="184">
        <v>0.40473333333333333</v>
      </c>
      <c r="G10" s="185">
        <v>1.6027000000000002</v>
      </c>
    </row>
    <row r="11" spans="2:7" ht="12.75">
      <c r="B11" s="14" t="s">
        <v>25</v>
      </c>
      <c r="C11" s="183">
        <v>0.2054</v>
      </c>
      <c r="D11" s="184">
        <v>0.07782499999999999</v>
      </c>
      <c r="E11" s="184">
        <v>0.8049583333333334</v>
      </c>
      <c r="F11" s="184">
        <v>0.8578916666666667</v>
      </c>
      <c r="G11" s="185">
        <v>0.5791583333333332</v>
      </c>
    </row>
    <row r="12" spans="2:7" ht="12.75">
      <c r="B12" s="14" t="s">
        <v>21</v>
      </c>
      <c r="C12" s="186">
        <v>0.7538</v>
      </c>
      <c r="D12" s="184">
        <v>0.12686666666666668</v>
      </c>
      <c r="E12" s="184">
        <v>1.7102333333333337</v>
      </c>
      <c r="F12" s="184">
        <v>0.48846666666666677</v>
      </c>
      <c r="G12" s="185">
        <v>0.4810666666666667</v>
      </c>
    </row>
    <row r="13" spans="2:7" ht="12.75">
      <c r="B13" s="14" t="s">
        <v>33</v>
      </c>
      <c r="C13" s="183">
        <v>0.3695333333333333</v>
      </c>
      <c r="D13" s="184">
        <v>0.13916666666666666</v>
      </c>
      <c r="E13" s="184">
        <v>1.6077333333333332</v>
      </c>
      <c r="F13" s="184">
        <v>0.46323333333333344</v>
      </c>
      <c r="G13" s="185">
        <v>1.0393333333333332</v>
      </c>
    </row>
    <row r="14" spans="2:7" ht="12.75">
      <c r="B14" s="14" t="s">
        <v>32</v>
      </c>
      <c r="C14" s="183">
        <v>0.23420000000000005</v>
      </c>
      <c r="D14" s="184">
        <v>0.11156666666666666</v>
      </c>
      <c r="E14" s="184">
        <v>0.5837333333333334</v>
      </c>
      <c r="F14" s="184">
        <v>0.48019999999999996</v>
      </c>
      <c r="G14" s="185">
        <v>0.4868333333333334</v>
      </c>
    </row>
    <row r="15" spans="2:7" ht="12.75">
      <c r="B15" s="14" t="s">
        <v>192</v>
      </c>
      <c r="C15" s="183">
        <v>0.18736666666666668</v>
      </c>
      <c r="D15" s="184">
        <v>0.07790000000000001</v>
      </c>
      <c r="E15" s="184">
        <v>0.5065666666666665</v>
      </c>
      <c r="F15" s="184">
        <v>0.39460000000000006</v>
      </c>
      <c r="G15" s="185">
        <v>0.34613333333333324</v>
      </c>
    </row>
    <row r="16" spans="2:7" ht="12.75">
      <c r="B16" s="14" t="s">
        <v>27</v>
      </c>
      <c r="C16" s="183">
        <v>0.34491666666666676</v>
      </c>
      <c r="D16" s="184">
        <v>0.15608333333333332</v>
      </c>
      <c r="E16" s="184">
        <v>0.9068666666666664</v>
      </c>
      <c r="F16" s="184">
        <v>0.7813</v>
      </c>
      <c r="G16" s="185">
        <v>0.4373666666666666</v>
      </c>
    </row>
    <row r="17" spans="2:7" ht="12.75">
      <c r="B17" s="14" t="s">
        <v>191</v>
      </c>
      <c r="C17" s="186">
        <v>0.5149</v>
      </c>
      <c r="D17" s="184">
        <v>0.07790000000000001</v>
      </c>
      <c r="E17" s="184">
        <v>0.5640916666666665</v>
      </c>
      <c r="F17" s="184">
        <v>0.462075</v>
      </c>
      <c r="G17" s="185">
        <v>0.47245833333333337</v>
      </c>
    </row>
    <row r="18" spans="2:7" ht="12.75">
      <c r="B18" s="14" t="s">
        <v>18</v>
      </c>
      <c r="C18" s="183">
        <v>0.6717</v>
      </c>
      <c r="D18" s="184">
        <v>0.1561</v>
      </c>
      <c r="E18" s="184">
        <v>0.8110333333333334</v>
      </c>
      <c r="F18" s="184">
        <v>0.6951333333333333</v>
      </c>
      <c r="G18" s="185">
        <v>2.1383000000000005</v>
      </c>
    </row>
    <row r="19" spans="2:7" ht="13.5" thickBot="1">
      <c r="B19" s="17" t="s">
        <v>22</v>
      </c>
      <c r="C19" s="187">
        <v>0.1586</v>
      </c>
      <c r="D19" s="188">
        <v>0.07659999999999999</v>
      </c>
      <c r="E19" s="188">
        <v>0.46066666666666684</v>
      </c>
      <c r="F19" s="188">
        <v>0.3944666666666666</v>
      </c>
      <c r="G19" s="189">
        <v>0.34223333333333333</v>
      </c>
    </row>
    <row r="21" spans="2:20" ht="13.5" thickBot="1">
      <c r="B21" s="378" t="s">
        <v>188</v>
      </c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157"/>
      <c r="N21" s="4"/>
      <c r="O21" s="4"/>
      <c r="P21" s="2"/>
      <c r="Q21" s="2"/>
      <c r="R21" s="1"/>
      <c r="S21" s="1"/>
      <c r="T21" s="1"/>
    </row>
    <row r="22" spans="2:20" ht="12.75">
      <c r="B22" s="360" t="s">
        <v>64</v>
      </c>
      <c r="C22" s="376" t="s">
        <v>14</v>
      </c>
      <c r="D22" s="355"/>
      <c r="E22" s="376" t="s">
        <v>15</v>
      </c>
      <c r="F22" s="355"/>
      <c r="G22" s="376" t="s">
        <v>16</v>
      </c>
      <c r="H22" s="355"/>
      <c r="I22" s="376" t="s">
        <v>131</v>
      </c>
      <c r="J22" s="355"/>
      <c r="K22" s="376" t="s">
        <v>17</v>
      </c>
      <c r="L22" s="377"/>
      <c r="M22" s="157"/>
      <c r="N22" s="4"/>
      <c r="O22" s="3"/>
      <c r="P22" s="2"/>
      <c r="Q22" s="2"/>
      <c r="R22" s="1"/>
      <c r="S22" s="1"/>
      <c r="T22" s="1"/>
    </row>
    <row r="23" spans="2:20" ht="13.5" thickBot="1">
      <c r="B23" s="361"/>
      <c r="C23" s="190" t="s">
        <v>108</v>
      </c>
      <c r="D23" s="190" t="s">
        <v>109</v>
      </c>
      <c r="E23" s="190" t="s">
        <v>108</v>
      </c>
      <c r="F23" s="190" t="s">
        <v>109</v>
      </c>
      <c r="G23" s="190" t="s">
        <v>108</v>
      </c>
      <c r="H23" s="190" t="s">
        <v>109</v>
      </c>
      <c r="I23" s="190" t="s">
        <v>108</v>
      </c>
      <c r="J23" s="190" t="s">
        <v>109</v>
      </c>
      <c r="K23" s="190" t="s">
        <v>108</v>
      </c>
      <c r="L23" s="191" t="s">
        <v>109</v>
      </c>
      <c r="M23" s="22"/>
      <c r="N23" s="3"/>
      <c r="O23" s="3"/>
      <c r="P23" s="1"/>
      <c r="Q23" s="1"/>
      <c r="R23" s="1"/>
      <c r="S23" s="1"/>
      <c r="T23" s="1"/>
    </row>
    <row r="24" spans="2:20" ht="12.75">
      <c r="B24" s="119" t="s">
        <v>19</v>
      </c>
      <c r="C24" s="192">
        <f>C5-$C$4</f>
        <v>0.017883333333333334</v>
      </c>
      <c r="D24" s="193">
        <f>C24*100/$C$4</f>
        <v>11.453885567890692</v>
      </c>
      <c r="E24" s="192">
        <f aca="true" t="shared" si="0" ref="E24:E38">D5-$D$4</f>
        <v>0.018283333333333325</v>
      </c>
      <c r="F24" s="194">
        <f>E24*100/$D$4</f>
        <v>29.347244515783828</v>
      </c>
      <c r="G24" s="192">
        <f>E5-0.3823</f>
        <v>0.30231666666666657</v>
      </c>
      <c r="H24" s="195">
        <f>G24*100/0.3823</f>
        <v>79.07838521231142</v>
      </c>
      <c r="I24" s="192">
        <f>F5-0.3258</f>
        <v>0.06465833333333332</v>
      </c>
      <c r="J24" s="195">
        <f>I24*100/0.3258</f>
        <v>19.84602005320237</v>
      </c>
      <c r="K24" s="192">
        <f>G5-0.3019</f>
        <v>0.06772499999999992</v>
      </c>
      <c r="L24" s="195">
        <f>K24*100/0.3019</f>
        <v>22.432924809539557</v>
      </c>
      <c r="M24" s="22"/>
      <c r="N24" s="3"/>
      <c r="O24" s="3"/>
      <c r="P24" s="1"/>
      <c r="Q24" s="1"/>
      <c r="R24" s="1"/>
      <c r="S24" s="1"/>
      <c r="T24" s="1"/>
    </row>
    <row r="25" spans="2:20" ht="12.75">
      <c r="B25" s="14" t="s">
        <v>28</v>
      </c>
      <c r="C25" s="183">
        <f aca="true" t="shared" si="1" ref="C25:C38">C6-$C$4</f>
        <v>0.48588333333333333</v>
      </c>
      <c r="D25" s="196">
        <f aca="true" t="shared" si="2" ref="D25:D38">C25*100/$C$4</f>
        <v>311.1976942783945</v>
      </c>
      <c r="E25" s="183">
        <f t="shared" si="0"/>
        <v>0.0012833333333333516</v>
      </c>
      <c r="F25" s="197">
        <f aca="true" t="shared" si="3" ref="F25:F38">E25*100/$D$4</f>
        <v>2.0599250936329883</v>
      </c>
      <c r="G25" s="183">
        <f aca="true" t="shared" si="4" ref="G25:G38">E6-0.3823</f>
        <v>0.49506666666666677</v>
      </c>
      <c r="H25" s="104">
        <f aca="true" t="shared" si="5" ref="H25:H38">G25*100/0.3823</f>
        <v>129.4969046996251</v>
      </c>
      <c r="I25" s="183">
        <f aca="true" t="shared" si="6" ref="I25:I38">F6-0.3258</f>
        <v>0.04124999999999995</v>
      </c>
      <c r="J25" s="104">
        <f aca="true" t="shared" si="7" ref="J25:J38">I25*100/0.3258</f>
        <v>12.661141804788201</v>
      </c>
      <c r="K25" s="183">
        <f aca="true" t="shared" si="8" ref="K25:K38">G6-0.3019</f>
        <v>0.03504166666666669</v>
      </c>
      <c r="L25" s="104">
        <f aca="true" t="shared" si="9" ref="L25:L38">K25*100/0.3019</f>
        <v>11.607044275146304</v>
      </c>
      <c r="M25" s="22"/>
      <c r="N25" s="3"/>
      <c r="O25" s="3"/>
      <c r="P25" s="1"/>
      <c r="Q25" s="1"/>
      <c r="R25" s="1"/>
      <c r="S25" s="1"/>
      <c r="T25" s="1"/>
    </row>
    <row r="26" spans="2:20" ht="12.75">
      <c r="B26" s="14" t="s">
        <v>20</v>
      </c>
      <c r="C26" s="183">
        <f t="shared" si="1"/>
        <v>0.002508333333333307</v>
      </c>
      <c r="D26" s="196">
        <f t="shared" si="2"/>
        <v>1.6065328778821348</v>
      </c>
      <c r="E26" s="183">
        <f t="shared" si="0"/>
        <v>0</v>
      </c>
      <c r="F26" s="197">
        <f t="shared" si="3"/>
        <v>0</v>
      </c>
      <c r="G26" s="183">
        <f t="shared" si="4"/>
        <v>0.07562499999999989</v>
      </c>
      <c r="H26" s="104">
        <f t="shared" si="5"/>
        <v>19.78158514255817</v>
      </c>
      <c r="I26" s="183">
        <f t="shared" si="6"/>
        <v>0.025599999999999956</v>
      </c>
      <c r="J26" s="104">
        <f t="shared" si="7"/>
        <v>7.857581338244309</v>
      </c>
      <c r="K26" s="183">
        <f t="shared" si="8"/>
        <v>0.01950833333333335</v>
      </c>
      <c r="L26" s="104">
        <f t="shared" si="9"/>
        <v>6.461852710610583</v>
      </c>
      <c r="M26" s="22"/>
      <c r="N26" s="3"/>
      <c r="O26" s="3"/>
      <c r="P26" s="1"/>
      <c r="Q26" s="1"/>
      <c r="R26" s="1"/>
      <c r="S26" s="1"/>
      <c r="T26" s="1"/>
    </row>
    <row r="27" spans="2:20" ht="12.75">
      <c r="B27" s="14" t="s">
        <v>31</v>
      </c>
      <c r="C27" s="183">
        <f t="shared" si="1"/>
        <v>0.00019999999999997797</v>
      </c>
      <c r="D27" s="196">
        <f t="shared" si="2"/>
        <v>0.12809564474806445</v>
      </c>
      <c r="E27" s="183">
        <f t="shared" si="0"/>
        <v>8.333333333332416E-06</v>
      </c>
      <c r="F27" s="197">
        <f t="shared" si="3"/>
        <v>0.013376136971641117</v>
      </c>
      <c r="G27" s="183">
        <f t="shared" si="4"/>
        <v>0.11885833333333329</v>
      </c>
      <c r="H27" s="104">
        <f t="shared" si="5"/>
        <v>31.09033045601185</v>
      </c>
      <c r="I27" s="183">
        <f t="shared" si="6"/>
        <v>0.06492500000000001</v>
      </c>
      <c r="J27" s="104">
        <f t="shared" si="7"/>
        <v>19.927869858809093</v>
      </c>
      <c r="K27" s="183">
        <f t="shared" si="8"/>
        <v>0.3105583333333333</v>
      </c>
      <c r="L27" s="104">
        <f t="shared" si="9"/>
        <v>102.86794744396599</v>
      </c>
      <c r="M27" s="22"/>
      <c r="N27" s="3"/>
      <c r="O27" s="3"/>
      <c r="P27" s="1"/>
      <c r="Q27" s="1"/>
      <c r="R27" s="1"/>
      <c r="S27" s="1"/>
      <c r="T27" s="1"/>
    </row>
    <row r="28" spans="2:20" ht="12.75">
      <c r="B28" s="14" t="s">
        <v>23</v>
      </c>
      <c r="C28" s="183">
        <f t="shared" si="1"/>
        <v>0.0005166666666666375</v>
      </c>
      <c r="D28" s="196">
        <f t="shared" si="2"/>
        <v>0.33091374893251757</v>
      </c>
      <c r="E28" s="183">
        <f t="shared" si="0"/>
        <v>0.011700000000000009</v>
      </c>
      <c r="F28" s="197">
        <f t="shared" si="3"/>
        <v>18.78009630818621</v>
      </c>
      <c r="G28" s="183">
        <f t="shared" si="4"/>
        <v>0.16392499999999988</v>
      </c>
      <c r="H28" s="104">
        <f t="shared" si="5"/>
        <v>42.87862934867902</v>
      </c>
      <c r="I28" s="183">
        <f t="shared" si="6"/>
        <v>0.030883333333333318</v>
      </c>
      <c r="J28" s="104">
        <f t="shared" si="7"/>
        <v>9.479230611827294</v>
      </c>
      <c r="K28" s="183">
        <f t="shared" si="8"/>
        <v>0.01821666666666666</v>
      </c>
      <c r="L28" s="104">
        <f t="shared" si="9"/>
        <v>6.034006845533838</v>
      </c>
      <c r="M28" s="22"/>
      <c r="N28" s="3"/>
      <c r="O28" s="3"/>
      <c r="P28" s="1"/>
      <c r="Q28" s="1"/>
      <c r="R28" s="1"/>
      <c r="S28" s="1"/>
      <c r="T28" s="1"/>
    </row>
    <row r="29" spans="2:20" ht="12.75">
      <c r="B29" s="14" t="s">
        <v>26</v>
      </c>
      <c r="C29" s="183">
        <f t="shared" si="1"/>
        <v>0.34791666666666665</v>
      </c>
      <c r="D29" s="196">
        <f t="shared" si="2"/>
        <v>222.83304867634496</v>
      </c>
      <c r="E29" s="183">
        <f t="shared" si="0"/>
        <v>0.018149999999999993</v>
      </c>
      <c r="F29" s="197">
        <f t="shared" si="3"/>
        <v>29.133226324237548</v>
      </c>
      <c r="G29" s="183">
        <f t="shared" si="4"/>
        <v>0.10265000000000019</v>
      </c>
      <c r="H29" s="104">
        <f t="shared" si="5"/>
        <v>26.850640857964997</v>
      </c>
      <c r="I29" s="183">
        <f t="shared" si="6"/>
        <v>0.07893333333333336</v>
      </c>
      <c r="J29" s="104">
        <f t="shared" si="7"/>
        <v>24.227542459586665</v>
      </c>
      <c r="K29" s="183">
        <f t="shared" si="8"/>
        <v>1.3008000000000002</v>
      </c>
      <c r="L29" s="104">
        <f t="shared" si="9"/>
        <v>430.87114938721436</v>
      </c>
      <c r="M29" s="22"/>
      <c r="N29" s="3"/>
      <c r="O29" s="3"/>
      <c r="P29" s="1"/>
      <c r="Q29" s="1"/>
      <c r="R29" s="1"/>
      <c r="S29" s="1"/>
      <c r="T29" s="1"/>
    </row>
    <row r="30" spans="2:20" ht="12.75">
      <c r="B30" s="14" t="s">
        <v>25</v>
      </c>
      <c r="C30" s="183">
        <f t="shared" si="1"/>
        <v>0.04926666666666665</v>
      </c>
      <c r="D30" s="196">
        <f t="shared" si="2"/>
        <v>31.554227156276674</v>
      </c>
      <c r="E30" s="183">
        <f t="shared" si="0"/>
        <v>0.01552499999999999</v>
      </c>
      <c r="F30" s="197">
        <f t="shared" si="3"/>
        <v>24.91974317817013</v>
      </c>
      <c r="G30" s="183">
        <f t="shared" si="4"/>
        <v>0.42265833333333347</v>
      </c>
      <c r="H30" s="104">
        <f t="shared" si="5"/>
        <v>110.55671810968703</v>
      </c>
      <c r="I30" s="183">
        <f t="shared" si="6"/>
        <v>0.5320916666666667</v>
      </c>
      <c r="J30" s="104">
        <f t="shared" si="7"/>
        <v>163.31849805606714</v>
      </c>
      <c r="K30" s="183">
        <f t="shared" si="8"/>
        <v>0.2772583333333332</v>
      </c>
      <c r="L30" s="104">
        <f t="shared" si="9"/>
        <v>91.83780501269733</v>
      </c>
      <c r="M30" s="21"/>
      <c r="N30" s="1"/>
      <c r="O30" s="1"/>
      <c r="P30" s="1"/>
      <c r="Q30" s="1"/>
      <c r="R30" s="1"/>
      <c r="S30" s="1"/>
      <c r="T30" s="1"/>
    </row>
    <row r="31" spans="2:20" ht="12.75">
      <c r="B31" s="14" t="s">
        <v>21</v>
      </c>
      <c r="C31" s="183">
        <f t="shared" si="1"/>
        <v>0.5976666666666667</v>
      </c>
      <c r="D31" s="196">
        <f t="shared" si="2"/>
        <v>382.79248505550805</v>
      </c>
      <c r="E31" s="183">
        <f t="shared" si="0"/>
        <v>0.06456666666666669</v>
      </c>
      <c r="F31" s="197">
        <f t="shared" si="3"/>
        <v>103.63830925628682</v>
      </c>
      <c r="G31" s="183">
        <f t="shared" si="4"/>
        <v>1.3279333333333336</v>
      </c>
      <c r="H31" s="104">
        <f t="shared" si="5"/>
        <v>347.3537361583399</v>
      </c>
      <c r="I31" s="183">
        <f t="shared" si="6"/>
        <v>0.1626666666666668</v>
      </c>
      <c r="J31" s="104">
        <f t="shared" si="7"/>
        <v>49.92838142009417</v>
      </c>
      <c r="K31" s="183">
        <f t="shared" si="8"/>
        <v>0.1791666666666667</v>
      </c>
      <c r="L31" s="104">
        <f t="shared" si="9"/>
        <v>59.34636192999891</v>
      </c>
      <c r="M31" s="21"/>
      <c r="N31" s="1"/>
      <c r="O31" s="1"/>
      <c r="P31" s="1"/>
      <c r="Q31" s="1"/>
      <c r="R31" s="1"/>
      <c r="S31" s="1"/>
      <c r="T31" s="1"/>
    </row>
    <row r="32" spans="2:20" ht="12.75">
      <c r="B32" s="14" t="s">
        <v>33</v>
      </c>
      <c r="C32" s="183">
        <f t="shared" si="1"/>
        <v>0.21339999999999998</v>
      </c>
      <c r="D32" s="196">
        <f t="shared" si="2"/>
        <v>136.67805294619978</v>
      </c>
      <c r="E32" s="183">
        <f t="shared" si="0"/>
        <v>0.07686666666666667</v>
      </c>
      <c r="F32" s="197">
        <f t="shared" si="3"/>
        <v>123.38148742643124</v>
      </c>
      <c r="G32" s="183">
        <f t="shared" si="4"/>
        <v>1.2254333333333332</v>
      </c>
      <c r="H32" s="104">
        <f t="shared" si="5"/>
        <v>320.54233150231056</v>
      </c>
      <c r="I32" s="183">
        <f t="shared" si="6"/>
        <v>0.13743333333333346</v>
      </c>
      <c r="J32" s="104">
        <f t="shared" si="7"/>
        <v>42.183343564559074</v>
      </c>
      <c r="K32" s="183">
        <f t="shared" si="8"/>
        <v>0.7374333333333332</v>
      </c>
      <c r="L32" s="104">
        <f t="shared" si="9"/>
        <v>244.26410511206794</v>
      </c>
      <c r="M32" s="21"/>
      <c r="N32" s="1"/>
      <c r="O32" s="1"/>
      <c r="P32" s="1"/>
      <c r="Q32" s="1"/>
      <c r="R32" s="1"/>
      <c r="S32" s="1"/>
      <c r="T32" s="1"/>
    </row>
    <row r="33" spans="2:20" ht="12.75">
      <c r="B33" s="14" t="s">
        <v>32</v>
      </c>
      <c r="C33" s="183">
        <f t="shared" si="1"/>
        <v>0.0780666666666667</v>
      </c>
      <c r="D33" s="196">
        <f t="shared" si="2"/>
        <v>50.00000000000002</v>
      </c>
      <c r="E33" s="183">
        <f t="shared" si="0"/>
        <v>0.04926666666666666</v>
      </c>
      <c r="F33" s="197">
        <f t="shared" si="3"/>
        <v>79.07972177635098</v>
      </c>
      <c r="G33" s="183">
        <f t="shared" si="4"/>
        <v>0.20143333333333346</v>
      </c>
      <c r="H33" s="104">
        <f t="shared" si="5"/>
        <v>52.68985962158867</v>
      </c>
      <c r="I33" s="183">
        <f t="shared" si="6"/>
        <v>0.15439999999999998</v>
      </c>
      <c r="J33" s="104">
        <f t="shared" si="7"/>
        <v>47.39103744628606</v>
      </c>
      <c r="K33" s="183">
        <f t="shared" si="8"/>
        <v>0.1849333333333334</v>
      </c>
      <c r="L33" s="104">
        <f t="shared" si="9"/>
        <v>61.256486695373766</v>
      </c>
      <c r="M33" s="198"/>
      <c r="N33" s="9"/>
      <c r="O33" s="9"/>
      <c r="P33" s="2"/>
      <c r="Q33" s="1"/>
      <c r="R33" s="1"/>
      <c r="S33" s="1"/>
      <c r="T33" s="1"/>
    </row>
    <row r="34" spans="2:20" ht="12.75">
      <c r="B34" s="14" t="s">
        <v>192</v>
      </c>
      <c r="C34" s="183">
        <f t="shared" si="1"/>
        <v>0.031233333333333335</v>
      </c>
      <c r="D34" s="196">
        <f t="shared" si="2"/>
        <v>20.004269854824937</v>
      </c>
      <c r="E34" s="183">
        <f t="shared" si="0"/>
        <v>0.01560000000000001</v>
      </c>
      <c r="F34" s="197">
        <f t="shared" si="3"/>
        <v>25.040128410914942</v>
      </c>
      <c r="G34" s="183">
        <f t="shared" si="4"/>
        <v>0.12426666666666653</v>
      </c>
      <c r="H34" s="104">
        <f t="shared" si="5"/>
        <v>32.50501351469174</v>
      </c>
      <c r="I34" s="183">
        <f t="shared" si="6"/>
        <v>0.06880000000000008</v>
      </c>
      <c r="J34" s="104">
        <f t="shared" si="7"/>
        <v>21.11724984653164</v>
      </c>
      <c r="K34" s="183">
        <f t="shared" si="8"/>
        <v>0.044233333333333236</v>
      </c>
      <c r="L34" s="104">
        <f t="shared" si="9"/>
        <v>14.651650656950391</v>
      </c>
      <c r="M34" s="199"/>
      <c r="N34" s="2"/>
      <c r="O34" s="9"/>
      <c r="P34" s="9"/>
      <c r="Q34" s="2"/>
      <c r="R34" s="1"/>
      <c r="S34" s="1"/>
      <c r="T34" s="1"/>
    </row>
    <row r="35" spans="2:20" ht="12.75">
      <c r="B35" s="14" t="s">
        <v>27</v>
      </c>
      <c r="C35" s="183">
        <f t="shared" si="1"/>
        <v>0.18878333333333341</v>
      </c>
      <c r="D35" s="196">
        <f t="shared" si="2"/>
        <v>120.91161400512387</v>
      </c>
      <c r="E35" s="183">
        <f t="shared" si="0"/>
        <v>0.09378333333333333</v>
      </c>
      <c r="F35" s="197">
        <f t="shared" si="3"/>
        <v>150.5350454788657</v>
      </c>
      <c r="G35" s="183">
        <f t="shared" si="4"/>
        <v>0.5245666666666664</v>
      </c>
      <c r="H35" s="104">
        <f t="shared" si="5"/>
        <v>137.21335774697005</v>
      </c>
      <c r="I35" s="183">
        <f t="shared" si="6"/>
        <v>0.4555</v>
      </c>
      <c r="J35" s="104">
        <f t="shared" si="7"/>
        <v>139.8096992019644</v>
      </c>
      <c r="K35" s="183">
        <f t="shared" si="8"/>
        <v>0.13546666666666662</v>
      </c>
      <c r="L35" s="104">
        <f t="shared" si="9"/>
        <v>44.871370210886596</v>
      </c>
      <c r="M35" s="199"/>
      <c r="N35" s="2"/>
      <c r="O35" s="9"/>
      <c r="P35" s="9"/>
      <c r="Q35" s="2"/>
      <c r="R35" s="1"/>
      <c r="S35" s="1"/>
      <c r="T35" s="1"/>
    </row>
    <row r="36" spans="2:20" ht="12.75">
      <c r="B36" s="14" t="s">
        <v>191</v>
      </c>
      <c r="C36" s="183">
        <f t="shared" si="1"/>
        <v>0.3587666666666667</v>
      </c>
      <c r="D36" s="196">
        <f t="shared" si="2"/>
        <v>229.78223740392824</v>
      </c>
      <c r="E36" s="183">
        <f t="shared" si="0"/>
        <v>0.01560000000000001</v>
      </c>
      <c r="F36" s="197">
        <f t="shared" si="3"/>
        <v>25.040128410914942</v>
      </c>
      <c r="G36" s="183">
        <f t="shared" si="4"/>
        <v>0.18179166666666657</v>
      </c>
      <c r="H36" s="104">
        <f t="shared" si="5"/>
        <v>47.55209695701454</v>
      </c>
      <c r="I36" s="183">
        <f t="shared" si="6"/>
        <v>0.13627500000000003</v>
      </c>
      <c r="J36" s="104">
        <f t="shared" si="7"/>
        <v>41.827808471454894</v>
      </c>
      <c r="K36" s="183">
        <f t="shared" si="8"/>
        <v>0.17055833333333337</v>
      </c>
      <c r="L36" s="104">
        <f t="shared" si="9"/>
        <v>56.494976261455236</v>
      </c>
      <c r="M36" s="199"/>
      <c r="N36" s="2"/>
      <c r="O36" s="9"/>
      <c r="P36" s="9"/>
      <c r="Q36" s="2"/>
      <c r="R36" s="1"/>
      <c r="S36" s="1"/>
      <c r="T36" s="1"/>
    </row>
    <row r="37" spans="2:20" ht="12.75">
      <c r="B37" s="14" t="s">
        <v>18</v>
      </c>
      <c r="C37" s="183">
        <f t="shared" si="1"/>
        <v>0.5155666666666666</v>
      </c>
      <c r="D37" s="196">
        <f t="shared" si="2"/>
        <v>330.2092228864218</v>
      </c>
      <c r="E37" s="183">
        <f t="shared" si="0"/>
        <v>0.0938</v>
      </c>
      <c r="F37" s="197">
        <f t="shared" si="3"/>
        <v>150.56179775280896</v>
      </c>
      <c r="G37" s="183">
        <f t="shared" si="4"/>
        <v>0.4287333333333334</v>
      </c>
      <c r="H37" s="104">
        <f t="shared" si="5"/>
        <v>112.14578428808095</v>
      </c>
      <c r="I37" s="183">
        <f t="shared" si="6"/>
        <v>0.3693333333333333</v>
      </c>
      <c r="J37" s="104">
        <f t="shared" si="7"/>
        <v>113.36198076529568</v>
      </c>
      <c r="K37" s="183">
        <f t="shared" si="8"/>
        <v>1.8364000000000005</v>
      </c>
      <c r="L37" s="104">
        <f t="shared" si="9"/>
        <v>608.2808877111628</v>
      </c>
      <c r="M37" s="199"/>
      <c r="N37" s="2"/>
      <c r="O37" s="9"/>
      <c r="P37" s="9"/>
      <c r="Q37" s="2"/>
      <c r="R37" s="1"/>
      <c r="S37" s="1"/>
      <c r="T37" s="1"/>
    </row>
    <row r="38" spans="2:20" ht="13.5" thickBot="1">
      <c r="B38" s="17" t="s">
        <v>22</v>
      </c>
      <c r="C38" s="187">
        <f t="shared" si="1"/>
        <v>0.002466666666666645</v>
      </c>
      <c r="D38" s="200">
        <f t="shared" si="2"/>
        <v>1.5798462852262882</v>
      </c>
      <c r="E38" s="187">
        <f t="shared" si="0"/>
        <v>0.014299999999999986</v>
      </c>
      <c r="F38" s="201">
        <f t="shared" si="3"/>
        <v>22.95345104333866</v>
      </c>
      <c r="G38" s="187">
        <f t="shared" si="4"/>
        <v>0.07836666666666686</v>
      </c>
      <c r="H38" s="107">
        <f t="shared" si="5"/>
        <v>20.498735722382126</v>
      </c>
      <c r="I38" s="187">
        <f t="shared" si="6"/>
        <v>0.0686666666666666</v>
      </c>
      <c r="J38" s="107">
        <f t="shared" si="7"/>
        <v>21.07632494372824</v>
      </c>
      <c r="K38" s="187">
        <f t="shared" si="8"/>
        <v>0.04033333333333333</v>
      </c>
      <c r="L38" s="107">
        <f t="shared" si="9"/>
        <v>13.359832174009053</v>
      </c>
      <c r="M38" s="199"/>
      <c r="N38" s="2"/>
      <c r="O38" s="9"/>
      <c r="P38" s="9"/>
      <c r="Q38" s="2"/>
      <c r="R38" s="1"/>
      <c r="S38" s="1"/>
      <c r="T38" s="1"/>
    </row>
    <row r="39" spans="13:20" ht="12.75">
      <c r="M39" s="21"/>
      <c r="N39" s="1"/>
      <c r="O39" s="1"/>
      <c r="P39" s="1"/>
      <c r="Q39" s="1"/>
      <c r="R39" s="1"/>
      <c r="S39" s="1"/>
      <c r="T39" s="1"/>
    </row>
    <row r="40" spans="1:20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1"/>
      <c r="O40" s="1"/>
      <c r="P40" s="1"/>
      <c r="Q40" s="1"/>
      <c r="R40" s="1"/>
      <c r="S40" s="1"/>
      <c r="T40" s="10"/>
    </row>
    <row r="41" spans="1:17" ht="13.5" thickBot="1">
      <c r="A41" s="21"/>
      <c r="B41" s="326" t="s">
        <v>112</v>
      </c>
      <c r="C41" s="326"/>
      <c r="D41" s="326"/>
      <c r="E41" s="326"/>
      <c r="F41" s="326"/>
      <c r="I41" s="21"/>
      <c r="M41" s="21"/>
      <c r="Q41" s="1"/>
    </row>
    <row r="42" spans="1:17" ht="13.5" thickBot="1">
      <c r="A42" s="21"/>
      <c r="B42" s="92" t="s">
        <v>64</v>
      </c>
      <c r="C42" s="211" t="s">
        <v>109</v>
      </c>
      <c r="D42" s="21"/>
      <c r="E42" s="21"/>
      <c r="I42" s="21"/>
      <c r="M42" s="21"/>
      <c r="Q42" s="1"/>
    </row>
    <row r="43" spans="1:17" ht="12.75">
      <c r="A43" s="21"/>
      <c r="B43" s="119" t="s">
        <v>31</v>
      </c>
      <c r="C43" s="202">
        <v>0.12809564474806445</v>
      </c>
      <c r="D43" s="21"/>
      <c r="E43" s="21"/>
      <c r="I43" s="21"/>
      <c r="M43" s="21"/>
      <c r="Q43" s="1"/>
    </row>
    <row r="44" spans="1:17" ht="12.75">
      <c r="A44" s="21"/>
      <c r="B44" s="14" t="s">
        <v>23</v>
      </c>
      <c r="C44" s="16">
        <v>0.33091374893251757</v>
      </c>
      <c r="D44" s="21"/>
      <c r="E44" s="21"/>
      <c r="I44" s="21"/>
      <c r="M44" s="21"/>
      <c r="Q44" s="1"/>
    </row>
    <row r="45" spans="1:17" ht="12.75">
      <c r="A45" s="21"/>
      <c r="B45" s="14" t="s">
        <v>22</v>
      </c>
      <c r="C45" s="16">
        <v>1.5798462852262882</v>
      </c>
      <c r="D45" s="21"/>
      <c r="E45" s="21"/>
      <c r="I45" s="21"/>
      <c r="M45" s="21"/>
      <c r="Q45" s="1"/>
    </row>
    <row r="46" spans="1:17" ht="12.75">
      <c r="A46" s="21"/>
      <c r="B46" s="14" t="s">
        <v>20</v>
      </c>
      <c r="C46" s="16">
        <v>1.6065328778821348</v>
      </c>
      <c r="D46" s="21"/>
      <c r="E46" s="21"/>
      <c r="I46" s="21"/>
      <c r="M46" s="21"/>
      <c r="Q46" s="1"/>
    </row>
    <row r="47" spans="1:17" ht="12.75">
      <c r="A47" s="21"/>
      <c r="B47" s="119" t="s">
        <v>19</v>
      </c>
      <c r="C47" s="16">
        <v>11.453885567890692</v>
      </c>
      <c r="D47" s="21"/>
      <c r="E47" s="21"/>
      <c r="I47" s="21"/>
      <c r="M47" s="21"/>
      <c r="Q47" s="1"/>
    </row>
    <row r="48" spans="1:17" ht="12.75">
      <c r="A48" s="21"/>
      <c r="B48" s="14" t="s">
        <v>192</v>
      </c>
      <c r="C48" s="16">
        <v>20.004269854824937</v>
      </c>
      <c r="D48" s="21"/>
      <c r="E48" s="21"/>
      <c r="I48" s="21"/>
      <c r="M48" s="21"/>
      <c r="Q48" s="1"/>
    </row>
    <row r="49" spans="1:17" ht="12.75">
      <c r="A49" s="21"/>
      <c r="B49" s="14" t="s">
        <v>25</v>
      </c>
      <c r="C49" s="16">
        <v>31.554227156276674</v>
      </c>
      <c r="D49" s="21"/>
      <c r="E49" s="21"/>
      <c r="I49" s="21"/>
      <c r="M49" s="21"/>
      <c r="Q49" s="1"/>
    </row>
    <row r="50" spans="1:17" ht="12.75">
      <c r="A50" s="21"/>
      <c r="B50" s="14" t="s">
        <v>32</v>
      </c>
      <c r="C50" s="16">
        <v>50</v>
      </c>
      <c r="D50" s="21"/>
      <c r="E50" s="21"/>
      <c r="I50" s="21"/>
      <c r="M50" s="21"/>
      <c r="Q50" s="1"/>
    </row>
    <row r="51" spans="1:17" ht="12.75">
      <c r="A51" s="21"/>
      <c r="B51" s="14" t="s">
        <v>27</v>
      </c>
      <c r="C51" s="16">
        <v>120.91161400512387</v>
      </c>
      <c r="D51" s="21"/>
      <c r="E51" s="21"/>
      <c r="I51" s="21"/>
      <c r="M51" s="21"/>
      <c r="Q51" s="1"/>
    </row>
    <row r="52" spans="1:17" ht="12.75">
      <c r="A52" s="21"/>
      <c r="B52" s="14" t="s">
        <v>33</v>
      </c>
      <c r="C52" s="16">
        <v>136.67805294619978</v>
      </c>
      <c r="D52" s="21"/>
      <c r="E52" s="21"/>
      <c r="I52" s="21"/>
      <c r="M52" s="21"/>
      <c r="Q52" s="1"/>
    </row>
    <row r="53" spans="1:17" ht="12.75">
      <c r="A53" s="21"/>
      <c r="B53" s="14" t="s">
        <v>26</v>
      </c>
      <c r="C53" s="16">
        <v>222.83304867634496</v>
      </c>
      <c r="D53" s="21"/>
      <c r="E53" s="21"/>
      <c r="I53" s="21"/>
      <c r="M53" s="21"/>
      <c r="Q53" s="1"/>
    </row>
    <row r="54" spans="1:17" ht="12.75">
      <c r="A54" s="21"/>
      <c r="B54" s="14" t="s">
        <v>191</v>
      </c>
      <c r="C54" s="16">
        <v>229.78223740392824</v>
      </c>
      <c r="D54" s="21"/>
      <c r="E54" s="21"/>
      <c r="I54" s="21"/>
      <c r="M54" s="21"/>
      <c r="Q54" s="1"/>
    </row>
    <row r="55" spans="1:17" ht="12.75">
      <c r="A55" s="21"/>
      <c r="B55" s="14" t="s">
        <v>28</v>
      </c>
      <c r="C55" s="16">
        <v>311.1976942783945</v>
      </c>
      <c r="D55" s="21"/>
      <c r="E55" s="21"/>
      <c r="I55" s="21"/>
      <c r="M55" s="21"/>
      <c r="Q55" s="1"/>
    </row>
    <row r="56" spans="1:17" ht="12.75">
      <c r="A56" s="21"/>
      <c r="B56" s="14" t="s">
        <v>18</v>
      </c>
      <c r="C56" s="16">
        <v>330.2092228864218</v>
      </c>
      <c r="D56" s="21"/>
      <c r="E56" s="21"/>
      <c r="I56" s="21"/>
      <c r="M56" s="21"/>
      <c r="Q56" s="1"/>
    </row>
    <row r="57" spans="1:17" ht="13.5" thickBot="1">
      <c r="A57" s="21"/>
      <c r="B57" s="14" t="s">
        <v>21</v>
      </c>
      <c r="C57" s="19">
        <v>382.79248505550805</v>
      </c>
      <c r="D57" s="21"/>
      <c r="E57" s="21"/>
      <c r="I57" s="21"/>
      <c r="M57" s="21"/>
      <c r="Q57" s="1"/>
    </row>
    <row r="58" spans="1:20" ht="63.75" customHeight="1">
      <c r="A58" s="21"/>
      <c r="B58" s="21"/>
      <c r="C58" s="21"/>
      <c r="D58" s="21"/>
      <c r="E58" s="21"/>
      <c r="F58" s="21"/>
      <c r="G58" s="21"/>
      <c r="H58" s="21"/>
      <c r="I58" s="21"/>
      <c r="M58" s="21"/>
      <c r="N58" s="1"/>
      <c r="O58" s="1"/>
      <c r="P58" s="1"/>
      <c r="Q58" s="1"/>
      <c r="R58" s="1"/>
      <c r="S58" s="1"/>
      <c r="T58" s="10"/>
    </row>
    <row r="59" spans="1:13" s="1" customFormat="1" ht="13.5" thickBot="1">
      <c r="A59" s="21"/>
      <c r="B59" s="326" t="s">
        <v>111</v>
      </c>
      <c r="C59" s="326"/>
      <c r="D59" s="326"/>
      <c r="E59" s="326"/>
      <c r="F59" s="326"/>
      <c r="G59" s="326"/>
      <c r="H59" s="21"/>
      <c r="I59" s="21"/>
      <c r="J59" s="21"/>
      <c r="K59" s="21"/>
      <c r="L59" s="21"/>
      <c r="M59" s="21"/>
    </row>
    <row r="60" spans="1:13" s="1" customFormat="1" ht="13.5" thickBot="1">
      <c r="A60" s="21"/>
      <c r="B60" s="92" t="s">
        <v>64</v>
      </c>
      <c r="C60" s="211" t="s">
        <v>109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3" s="1" customFormat="1" ht="12.75">
      <c r="A61" s="21"/>
      <c r="B61" s="119" t="s">
        <v>20</v>
      </c>
      <c r="C61" s="203">
        <v>0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2:4" ht="12.75">
      <c r="B62" s="14" t="s">
        <v>31</v>
      </c>
      <c r="C62" s="204">
        <v>0.013376136971641117</v>
      </c>
      <c r="D62" s="21"/>
    </row>
    <row r="63" spans="2:4" ht="12.75">
      <c r="B63" s="14" t="s">
        <v>28</v>
      </c>
      <c r="C63" s="204">
        <v>2.0599250936329883</v>
      </c>
      <c r="D63" s="21"/>
    </row>
    <row r="64" spans="2:4" ht="12.75">
      <c r="B64" s="14" t="s">
        <v>23</v>
      </c>
      <c r="C64" s="204">
        <v>18.78009630818621</v>
      </c>
      <c r="D64" s="21"/>
    </row>
    <row r="65" spans="2:4" ht="12.75">
      <c r="B65" s="14" t="s">
        <v>22</v>
      </c>
      <c r="C65" s="204">
        <v>22.95345104333866</v>
      </c>
      <c r="D65" s="21"/>
    </row>
    <row r="66" spans="2:4" ht="12.75">
      <c r="B66" s="14" t="s">
        <v>25</v>
      </c>
      <c r="C66" s="204">
        <v>24.91974317817013</v>
      </c>
      <c r="D66" s="21"/>
    </row>
    <row r="67" spans="2:4" ht="12.75">
      <c r="B67" s="14" t="s">
        <v>192</v>
      </c>
      <c r="C67" s="204">
        <v>25.040128410914942</v>
      </c>
      <c r="D67" s="21"/>
    </row>
    <row r="68" spans="2:4" ht="12.75">
      <c r="B68" s="14" t="s">
        <v>191</v>
      </c>
      <c r="C68" s="204">
        <v>25.040128410914942</v>
      </c>
      <c r="D68" s="21"/>
    </row>
    <row r="69" spans="2:4" ht="12.75">
      <c r="B69" s="14" t="s">
        <v>26</v>
      </c>
      <c r="C69" s="204">
        <v>29.133226324237548</v>
      </c>
      <c r="D69" s="21"/>
    </row>
    <row r="70" spans="2:4" ht="12.75">
      <c r="B70" s="119" t="s">
        <v>19</v>
      </c>
      <c r="C70" s="204">
        <v>29.347244515783828</v>
      </c>
      <c r="D70" s="21"/>
    </row>
    <row r="71" spans="2:4" ht="12.75">
      <c r="B71" s="14" t="s">
        <v>32</v>
      </c>
      <c r="C71" s="204">
        <v>79.07972177635098</v>
      </c>
      <c r="D71" s="21"/>
    </row>
    <row r="72" spans="2:4" ht="12.75">
      <c r="B72" s="14" t="s">
        <v>21</v>
      </c>
      <c r="C72" s="204">
        <v>103.63830925628682</v>
      </c>
      <c r="D72" s="21"/>
    </row>
    <row r="73" spans="2:4" ht="12.75">
      <c r="B73" s="14" t="s">
        <v>33</v>
      </c>
      <c r="C73" s="204">
        <v>123.38148742643124</v>
      </c>
      <c r="D73" s="21"/>
    </row>
    <row r="74" spans="2:4" ht="12">
      <c r="B74" s="14" t="s">
        <v>27</v>
      </c>
      <c r="C74" s="204">
        <v>150.5350454788657</v>
      </c>
      <c r="D74" s="21"/>
    </row>
    <row r="75" spans="2:4" ht="12.75" thickBot="1">
      <c r="B75" s="17" t="s">
        <v>18</v>
      </c>
      <c r="C75" s="205">
        <v>150.56179775280896</v>
      </c>
      <c r="D75" s="21"/>
    </row>
    <row r="76" ht="66" customHeight="1"/>
    <row r="77" spans="2:7" ht="13.5" thickBot="1">
      <c r="B77" s="326" t="s">
        <v>110</v>
      </c>
      <c r="C77" s="326"/>
      <c r="D77" s="326"/>
      <c r="E77" s="326"/>
      <c r="F77" s="326"/>
      <c r="G77" s="326"/>
    </row>
    <row r="78" spans="2:4" ht="13.5" thickBot="1">
      <c r="B78" s="92" t="s">
        <v>64</v>
      </c>
      <c r="C78" s="211" t="s">
        <v>109</v>
      </c>
      <c r="D78" s="21"/>
    </row>
    <row r="79" spans="2:4" ht="12.75">
      <c r="B79" s="119" t="s">
        <v>20</v>
      </c>
      <c r="C79" s="206">
        <v>19.78158514255817</v>
      </c>
      <c r="D79" s="21"/>
    </row>
    <row r="80" spans="2:4" ht="12.75">
      <c r="B80" s="14" t="s">
        <v>22</v>
      </c>
      <c r="C80" s="97">
        <v>20.498735722382126</v>
      </c>
      <c r="D80" s="21"/>
    </row>
    <row r="81" spans="2:4" ht="12.75">
      <c r="B81" s="14" t="s">
        <v>26</v>
      </c>
      <c r="C81" s="97">
        <v>26.850640857964997</v>
      </c>
      <c r="D81" s="21"/>
    </row>
    <row r="82" spans="2:4" ht="12.75">
      <c r="B82" s="14" t="s">
        <v>31</v>
      </c>
      <c r="C82" s="97">
        <v>31.09033045601185</v>
      </c>
      <c r="D82" s="21"/>
    </row>
    <row r="83" spans="2:4" ht="12.75">
      <c r="B83" s="14" t="s">
        <v>192</v>
      </c>
      <c r="C83" s="97">
        <v>32.50501351469174</v>
      </c>
      <c r="D83" s="21"/>
    </row>
    <row r="84" spans="2:4" ht="12.75">
      <c r="B84" s="14" t="s">
        <v>23</v>
      </c>
      <c r="C84" s="97">
        <v>42.87862934867902</v>
      </c>
      <c r="D84" s="21"/>
    </row>
    <row r="85" spans="2:4" ht="12.75">
      <c r="B85" s="14" t="s">
        <v>191</v>
      </c>
      <c r="C85" s="97">
        <v>47.55209695701454</v>
      </c>
      <c r="D85" s="21"/>
    </row>
    <row r="86" spans="2:4" ht="12.75">
      <c r="B86" s="14" t="s">
        <v>32</v>
      </c>
      <c r="C86" s="97">
        <v>52.68985962158867</v>
      </c>
      <c r="D86" s="21"/>
    </row>
    <row r="87" spans="2:4" ht="12.75">
      <c r="B87" s="119" t="s">
        <v>19</v>
      </c>
      <c r="C87" s="97">
        <v>79.07838521231142</v>
      </c>
      <c r="D87" s="21"/>
    </row>
    <row r="88" spans="2:4" ht="12.75">
      <c r="B88" s="14" t="s">
        <v>25</v>
      </c>
      <c r="C88" s="97">
        <v>110.55671810968703</v>
      </c>
      <c r="D88" s="21"/>
    </row>
    <row r="89" spans="2:4" ht="12.75">
      <c r="B89" s="14" t="s">
        <v>18</v>
      </c>
      <c r="C89" s="97">
        <v>112.14578428808095</v>
      </c>
      <c r="D89" s="21"/>
    </row>
    <row r="90" spans="2:4" ht="12.75">
      <c r="B90" s="14" t="s">
        <v>28</v>
      </c>
      <c r="C90" s="97">
        <v>129.4969046996251</v>
      </c>
      <c r="D90" s="21"/>
    </row>
    <row r="91" spans="2:4" ht="12.75">
      <c r="B91" s="14" t="s">
        <v>27</v>
      </c>
      <c r="C91" s="97">
        <v>137.21335774697005</v>
      </c>
      <c r="D91" s="21"/>
    </row>
    <row r="92" spans="2:4" ht="12">
      <c r="B92" s="14" t="s">
        <v>33</v>
      </c>
      <c r="C92" s="97">
        <v>320.54233150231056</v>
      </c>
      <c r="D92" s="21"/>
    </row>
    <row r="93" spans="2:4" ht="12.75" thickBot="1">
      <c r="B93" s="17" t="s">
        <v>21</v>
      </c>
      <c r="C93" s="101">
        <v>347.3537361583399</v>
      </c>
      <c r="D93" s="21"/>
    </row>
    <row r="94" spans="2:4" ht="76.5" customHeight="1">
      <c r="B94" s="21"/>
      <c r="C94" s="21"/>
      <c r="D94" s="21"/>
    </row>
    <row r="95" spans="2:7" ht="13.5" thickBot="1">
      <c r="B95" s="326" t="s">
        <v>113</v>
      </c>
      <c r="C95" s="326"/>
      <c r="D95" s="326"/>
      <c r="E95" s="326"/>
      <c r="F95" s="326"/>
      <c r="G95" s="326"/>
    </row>
    <row r="96" spans="2:4" ht="13.5" thickBot="1">
      <c r="B96" s="176" t="s">
        <v>64</v>
      </c>
      <c r="C96" s="211" t="s">
        <v>109</v>
      </c>
      <c r="D96" s="21"/>
    </row>
    <row r="97" spans="2:4" ht="12.75">
      <c r="B97" s="119" t="s">
        <v>20</v>
      </c>
      <c r="C97" s="202">
        <v>7.857581338244309</v>
      </c>
      <c r="D97" s="207"/>
    </row>
    <row r="98" spans="2:4" ht="12.75">
      <c r="B98" s="14" t="s">
        <v>23</v>
      </c>
      <c r="C98" s="16">
        <v>9.479230611827294</v>
      </c>
      <c r="D98" s="207"/>
    </row>
    <row r="99" spans="2:4" ht="12.75">
      <c r="B99" s="14" t="s">
        <v>28</v>
      </c>
      <c r="C99" s="16">
        <v>12.661141804788201</v>
      </c>
      <c r="D99" s="207"/>
    </row>
    <row r="100" spans="2:4" ht="12.75">
      <c r="B100" s="119" t="s">
        <v>19</v>
      </c>
      <c r="C100" s="16">
        <v>19.84602005320237</v>
      </c>
      <c r="D100" s="207"/>
    </row>
    <row r="101" spans="2:4" ht="12.75">
      <c r="B101" s="14" t="s">
        <v>31</v>
      </c>
      <c r="C101" s="16">
        <v>19.927869858809093</v>
      </c>
      <c r="D101" s="207"/>
    </row>
    <row r="102" spans="2:4" ht="12.75">
      <c r="B102" s="14" t="s">
        <v>22</v>
      </c>
      <c r="C102" s="16">
        <v>21.07632494372824</v>
      </c>
      <c r="D102" s="207"/>
    </row>
    <row r="103" spans="2:4" ht="12.75">
      <c r="B103" s="14" t="s">
        <v>192</v>
      </c>
      <c r="C103" s="16">
        <v>21.11724984653164</v>
      </c>
      <c r="D103" s="21"/>
    </row>
    <row r="104" spans="2:4" ht="12.75">
      <c r="B104" s="14" t="s">
        <v>26</v>
      </c>
      <c r="C104" s="16">
        <v>24.227542459586665</v>
      </c>
      <c r="D104" s="21"/>
    </row>
    <row r="105" spans="2:4" ht="12.75">
      <c r="B105" s="14" t="s">
        <v>191</v>
      </c>
      <c r="C105" s="16">
        <v>41.827808471454894</v>
      </c>
      <c r="D105" s="21"/>
    </row>
    <row r="106" spans="2:4" ht="12.75">
      <c r="B106" s="14" t="s">
        <v>33</v>
      </c>
      <c r="C106" s="16">
        <v>42.183343564559074</v>
      </c>
      <c r="D106" s="21"/>
    </row>
    <row r="107" spans="2:4" ht="12.75">
      <c r="B107" s="14" t="s">
        <v>32</v>
      </c>
      <c r="C107" s="16">
        <v>47.39103744628606</v>
      </c>
      <c r="D107" s="21"/>
    </row>
    <row r="108" spans="2:4" ht="12.75">
      <c r="B108" s="14" t="s">
        <v>21</v>
      </c>
      <c r="C108" s="16">
        <v>49.92838142009417</v>
      </c>
      <c r="D108" s="21"/>
    </row>
    <row r="109" spans="2:4" ht="12">
      <c r="B109" s="14" t="s">
        <v>18</v>
      </c>
      <c r="C109" s="16">
        <v>113.36198076529568</v>
      </c>
      <c r="D109" s="21"/>
    </row>
    <row r="110" spans="2:4" ht="12">
      <c r="B110" s="14" t="s">
        <v>27</v>
      </c>
      <c r="C110" s="16">
        <v>139.8096992019644</v>
      </c>
      <c r="D110" s="21"/>
    </row>
    <row r="111" spans="2:4" ht="13.5" thickBot="1">
      <c r="B111" s="17" t="s">
        <v>25</v>
      </c>
      <c r="C111" s="19">
        <v>163.31849805606714</v>
      </c>
      <c r="D111" s="21"/>
    </row>
    <row r="112" ht="51.75" customHeight="1"/>
    <row r="113" spans="2:5" ht="13.5" thickBot="1">
      <c r="B113" s="326" t="s">
        <v>153</v>
      </c>
      <c r="C113" s="326"/>
      <c r="D113" s="326"/>
      <c r="E113" s="326"/>
    </row>
    <row r="114" spans="2:5" ht="13.5" thickBot="1">
      <c r="B114" s="92" t="s">
        <v>64</v>
      </c>
      <c r="C114" s="211" t="s">
        <v>109</v>
      </c>
      <c r="D114" s="21"/>
      <c r="E114" s="21"/>
    </row>
    <row r="115" spans="2:5" ht="12.75">
      <c r="B115" s="119" t="s">
        <v>23</v>
      </c>
      <c r="C115" s="208">
        <v>6.03400684553384</v>
      </c>
      <c r="D115" s="21"/>
      <c r="E115" s="21"/>
    </row>
    <row r="116" spans="2:5" ht="12.75">
      <c r="B116" s="14" t="s">
        <v>20</v>
      </c>
      <c r="C116" s="209">
        <v>6.46185271061058</v>
      </c>
      <c r="D116" s="21"/>
      <c r="E116" s="21"/>
    </row>
    <row r="117" spans="2:5" ht="12.75">
      <c r="B117" s="14" t="s">
        <v>28</v>
      </c>
      <c r="C117" s="209">
        <v>11.6070442751463</v>
      </c>
      <c r="D117" s="21"/>
      <c r="E117" s="21"/>
    </row>
    <row r="118" spans="2:5" ht="12.75">
      <c r="B118" s="14" t="s">
        <v>22</v>
      </c>
      <c r="C118" s="209">
        <v>13.3598321740091</v>
      </c>
      <c r="D118" s="21"/>
      <c r="E118" s="21"/>
    </row>
    <row r="119" spans="2:5" ht="12.75">
      <c r="B119" s="14" t="s">
        <v>192</v>
      </c>
      <c r="C119" s="209">
        <v>14.6516506569504</v>
      </c>
      <c r="D119" s="21"/>
      <c r="E119" s="21"/>
    </row>
    <row r="120" spans="2:5" ht="12.75">
      <c r="B120" s="119" t="s">
        <v>19</v>
      </c>
      <c r="C120" s="209">
        <v>22.4329248095396</v>
      </c>
      <c r="D120" s="21"/>
      <c r="E120" s="21"/>
    </row>
    <row r="121" spans="2:5" ht="12.75">
      <c r="B121" s="14" t="s">
        <v>27</v>
      </c>
      <c r="C121" s="209">
        <v>44.8713702108866</v>
      </c>
      <c r="D121" s="21"/>
      <c r="E121" s="21"/>
    </row>
    <row r="122" spans="2:5" ht="12.75">
      <c r="B122" s="14" t="s">
        <v>191</v>
      </c>
      <c r="C122" s="209">
        <v>56.4949762614552</v>
      </c>
      <c r="D122" s="21"/>
      <c r="E122" s="21"/>
    </row>
    <row r="123" spans="2:5" ht="12.75">
      <c r="B123" s="14" t="s">
        <v>21</v>
      </c>
      <c r="C123" s="209">
        <v>59.3463619299989</v>
      </c>
      <c r="D123" s="21"/>
      <c r="E123" s="21"/>
    </row>
    <row r="124" spans="2:5" ht="12.75">
      <c r="B124" s="14" t="s">
        <v>32</v>
      </c>
      <c r="C124" s="209">
        <v>61.2564866953738</v>
      </c>
      <c r="D124" s="21"/>
      <c r="E124" s="21"/>
    </row>
    <row r="125" spans="2:5" ht="12.75">
      <c r="B125" s="14" t="s">
        <v>25</v>
      </c>
      <c r="C125" s="209">
        <v>91.8378050126973</v>
      </c>
      <c r="D125" s="21"/>
      <c r="E125" s="21"/>
    </row>
    <row r="126" spans="2:5" ht="12.75">
      <c r="B126" s="14" t="s">
        <v>31</v>
      </c>
      <c r="C126" s="209">
        <v>102.867947443966</v>
      </c>
      <c r="D126" s="21"/>
      <c r="E126" s="21"/>
    </row>
    <row r="127" spans="2:5" ht="12.75">
      <c r="B127" s="14" t="s">
        <v>33</v>
      </c>
      <c r="C127" s="209">
        <v>244.264105112068</v>
      </c>
      <c r="D127" s="21"/>
      <c r="E127" s="21"/>
    </row>
    <row r="128" spans="2:5" ht="12">
      <c r="B128" s="14" t="s">
        <v>26</v>
      </c>
      <c r="C128" s="209">
        <v>430.871149387214</v>
      </c>
      <c r="D128" s="21"/>
      <c r="E128" s="21"/>
    </row>
    <row r="129" spans="2:5" ht="12.75" thickBot="1">
      <c r="B129" s="17" t="s">
        <v>18</v>
      </c>
      <c r="C129" s="210">
        <v>608.280887711163</v>
      </c>
      <c r="D129" s="21"/>
      <c r="E129" s="21"/>
    </row>
    <row r="135" spans="2:11" ht="13.5" thickBot="1">
      <c r="B135" s="368" t="s">
        <v>152</v>
      </c>
      <c r="C135" s="368"/>
      <c r="D135" s="368"/>
      <c r="E135" s="368"/>
      <c r="F135" s="368"/>
      <c r="G135" s="368"/>
      <c r="H135" s="368"/>
      <c r="I135" s="368"/>
      <c r="J135" s="368"/>
      <c r="K135" s="368"/>
    </row>
    <row r="136" spans="2:13" ht="36.75" thickBot="1">
      <c r="B136" s="218" t="s">
        <v>64</v>
      </c>
      <c r="C136" s="220" t="s">
        <v>123</v>
      </c>
      <c r="D136" s="220" t="s">
        <v>124</v>
      </c>
      <c r="E136" s="220" t="s">
        <v>127</v>
      </c>
      <c r="F136" s="220" t="s">
        <v>126</v>
      </c>
      <c r="G136" s="220" t="s">
        <v>125</v>
      </c>
      <c r="H136" s="379" t="s">
        <v>128</v>
      </c>
      <c r="I136" s="379"/>
      <c r="J136" s="379"/>
      <c r="K136" s="379"/>
      <c r="L136" s="379"/>
      <c r="M136" s="221" t="s">
        <v>129</v>
      </c>
    </row>
    <row r="137" spans="2:13" ht="12.75">
      <c r="B137" s="119" t="s">
        <v>31</v>
      </c>
      <c r="C137" s="202">
        <v>0.12809564474806445</v>
      </c>
      <c r="D137" s="203">
        <v>0</v>
      </c>
      <c r="E137" s="206">
        <v>79.07838521231142</v>
      </c>
      <c r="F137" s="202">
        <v>19.84602005320237</v>
      </c>
      <c r="G137" s="215">
        <v>102.867947443966</v>
      </c>
      <c r="H137" s="219">
        <f aca="true" t="shared" si="10" ref="H137:H151">10-C137/$C$152</f>
        <v>9.996653653095372</v>
      </c>
      <c r="I137" s="219">
        <f aca="true" t="shared" si="11" ref="I137:I151">10-D137/$D$152</f>
        <v>10</v>
      </c>
      <c r="J137" s="219">
        <f aca="true" t="shared" si="12" ref="J137:J151">10-E137/$E$152</f>
        <v>7.723404789397059</v>
      </c>
      <c r="K137" s="219">
        <f aca="true" t="shared" si="13" ref="K137:K151">10-F137/$F$152</f>
        <v>8.784827175768587</v>
      </c>
      <c r="L137" s="219">
        <f aca="true" t="shared" si="14" ref="L137:L151">10-G137/$G$152</f>
        <v>8.308874246714588</v>
      </c>
      <c r="M137" s="222">
        <f aca="true" t="shared" si="15" ref="M137:M151">SUM(H137:L137)</f>
        <v>44.8137598649756</v>
      </c>
    </row>
    <row r="138" spans="2:13" ht="12.75">
      <c r="B138" s="14" t="s">
        <v>19</v>
      </c>
      <c r="C138" s="16">
        <v>11.453885567890692</v>
      </c>
      <c r="D138" s="204">
        <v>29.347244515783828</v>
      </c>
      <c r="E138" s="97">
        <v>129.4969046996251</v>
      </c>
      <c r="F138" s="16">
        <v>12.661141804788201</v>
      </c>
      <c r="G138" s="216">
        <v>22.4329248095396</v>
      </c>
      <c r="H138" s="214">
        <f t="shared" si="10"/>
        <v>9.700780814277747</v>
      </c>
      <c r="I138" s="214">
        <f t="shared" si="11"/>
        <v>8.050817341862118</v>
      </c>
      <c r="J138" s="214">
        <f t="shared" si="12"/>
        <v>6.27190119985943</v>
      </c>
      <c r="K138" s="214">
        <f t="shared" si="13"/>
        <v>9.224757638878014</v>
      </c>
      <c r="L138" s="214">
        <f t="shared" si="14"/>
        <v>9.63120779786539</v>
      </c>
      <c r="M138" s="223">
        <f t="shared" si="15"/>
        <v>42.879464792742695</v>
      </c>
    </row>
    <row r="139" spans="2:13" ht="12.75">
      <c r="B139" s="14" t="s">
        <v>28</v>
      </c>
      <c r="C139" s="16">
        <v>311.1976942783945</v>
      </c>
      <c r="D139" s="204">
        <v>2.0599250936329883</v>
      </c>
      <c r="E139" s="97">
        <v>19.78158514255817</v>
      </c>
      <c r="F139" s="16">
        <v>7.857581338244309</v>
      </c>
      <c r="G139" s="216">
        <v>11.6070442751463</v>
      </c>
      <c r="H139" s="214">
        <f t="shared" si="10"/>
        <v>1.8703290574456197</v>
      </c>
      <c r="I139" s="214">
        <f t="shared" si="11"/>
        <v>9.863184079601988</v>
      </c>
      <c r="J139" s="214">
        <f t="shared" si="12"/>
        <v>9.430506049500478</v>
      </c>
      <c r="K139" s="214">
        <f t="shared" si="13"/>
        <v>9.518879892249144</v>
      </c>
      <c r="L139" s="214">
        <f t="shared" si="14"/>
        <v>9.809182821462281</v>
      </c>
      <c r="M139" s="223">
        <f t="shared" si="15"/>
        <v>40.49208190025951</v>
      </c>
    </row>
    <row r="140" spans="2:13" ht="12.75">
      <c r="B140" s="14" t="s">
        <v>20</v>
      </c>
      <c r="C140" s="16">
        <v>1.6065328778821348</v>
      </c>
      <c r="D140" s="204">
        <v>0.013376136971641117</v>
      </c>
      <c r="E140" s="97">
        <v>31.09033045601185</v>
      </c>
      <c r="F140" s="16">
        <v>19.927869858809093</v>
      </c>
      <c r="G140" s="216">
        <v>6.46185271061058</v>
      </c>
      <c r="H140" s="214">
        <f t="shared" si="10"/>
        <v>9.958031232571111</v>
      </c>
      <c r="I140" s="214">
        <f t="shared" si="11"/>
        <v>9.99911158493248</v>
      </c>
      <c r="J140" s="214">
        <f t="shared" si="12"/>
        <v>9.104937496862293</v>
      </c>
      <c r="K140" s="214">
        <f t="shared" si="13"/>
        <v>8.779815507979514</v>
      </c>
      <c r="L140" s="214">
        <f t="shared" si="14"/>
        <v>9.89376860524214</v>
      </c>
      <c r="M140" s="223">
        <f t="shared" si="15"/>
        <v>47.73566442758754</v>
      </c>
    </row>
    <row r="141" spans="2:13" ht="12.75">
      <c r="B141" s="119" t="s">
        <v>23</v>
      </c>
      <c r="C141" s="16">
        <v>0.33091374893251757</v>
      </c>
      <c r="D141" s="204">
        <v>18.78009630818621</v>
      </c>
      <c r="E141" s="97">
        <v>42.87862934867902</v>
      </c>
      <c r="F141" s="16">
        <v>9.479230611827294</v>
      </c>
      <c r="G141" s="216">
        <v>6.03400684553384</v>
      </c>
      <c r="H141" s="214">
        <f t="shared" si="10"/>
        <v>9.991355270496376</v>
      </c>
      <c r="I141" s="214">
        <f t="shared" si="11"/>
        <v>8.752665245202557</v>
      </c>
      <c r="J141" s="214">
        <f t="shared" si="12"/>
        <v>8.765563030272606</v>
      </c>
      <c r="K141" s="214">
        <f t="shared" si="13"/>
        <v>9.419586224178165</v>
      </c>
      <c r="L141" s="214">
        <f t="shared" si="14"/>
        <v>9.900802294344006</v>
      </c>
      <c r="M141" s="223">
        <f t="shared" si="15"/>
        <v>46.82997206449371</v>
      </c>
    </row>
    <row r="142" spans="2:13" ht="12.75">
      <c r="B142" s="14" t="s">
        <v>26</v>
      </c>
      <c r="C142" s="16">
        <v>222.83304867634496</v>
      </c>
      <c r="D142" s="204">
        <v>29.133226324237548</v>
      </c>
      <c r="E142" s="97">
        <v>26.850640857964997</v>
      </c>
      <c r="F142" s="16">
        <v>24.227542459586665</v>
      </c>
      <c r="G142" s="216">
        <v>430.871149387214</v>
      </c>
      <c r="H142" s="214">
        <f t="shared" si="10"/>
        <v>4.178750697155605</v>
      </c>
      <c r="I142" s="214">
        <f t="shared" si="11"/>
        <v>8.06503198294243</v>
      </c>
      <c r="J142" s="214">
        <f t="shared" si="12"/>
        <v>9.226994327024448</v>
      </c>
      <c r="K142" s="214">
        <f t="shared" si="13"/>
        <v>8.516546334434857</v>
      </c>
      <c r="L142" s="214">
        <f t="shared" si="14"/>
        <v>2.9165759093879418</v>
      </c>
      <c r="M142" s="223">
        <f t="shared" si="15"/>
        <v>32.90389925094529</v>
      </c>
    </row>
    <row r="143" spans="2:13" ht="12.75">
      <c r="B143" s="14" t="s">
        <v>25</v>
      </c>
      <c r="C143" s="16">
        <v>31.554227156276674</v>
      </c>
      <c r="D143" s="204">
        <v>24.91974317817013</v>
      </c>
      <c r="E143" s="97">
        <v>110.55671810968703</v>
      </c>
      <c r="F143" s="16">
        <v>163.31849805606714</v>
      </c>
      <c r="G143" s="216">
        <v>91.8378050126973</v>
      </c>
      <c r="H143" s="214">
        <f t="shared" si="10"/>
        <v>9.175683212493029</v>
      </c>
      <c r="I143" s="214">
        <f t="shared" si="11"/>
        <v>8.344882729211088</v>
      </c>
      <c r="J143" s="214">
        <f t="shared" si="12"/>
        <v>6.817172046789496</v>
      </c>
      <c r="K143" s="214">
        <f t="shared" si="13"/>
        <v>0</v>
      </c>
      <c r="L143" s="214">
        <f t="shared" si="14"/>
        <v>8.49020728962463</v>
      </c>
      <c r="M143" s="223">
        <f t="shared" si="15"/>
        <v>32.82794527811824</v>
      </c>
    </row>
    <row r="144" spans="2:13" ht="12.75">
      <c r="B144" s="14" t="s">
        <v>21</v>
      </c>
      <c r="C144" s="16">
        <v>382.79248505550805</v>
      </c>
      <c r="D144" s="204">
        <v>103.63830925628682</v>
      </c>
      <c r="E144" s="97">
        <v>347.3537361583399</v>
      </c>
      <c r="F144" s="16">
        <v>49.92838142009417</v>
      </c>
      <c r="G144" s="216">
        <v>59.3463619299989</v>
      </c>
      <c r="H144" s="214">
        <f t="shared" si="10"/>
        <v>0</v>
      </c>
      <c r="I144" s="214">
        <f t="shared" si="11"/>
        <v>3.1165600568585603</v>
      </c>
      <c r="J144" s="214">
        <f t="shared" si="12"/>
        <v>0</v>
      </c>
      <c r="K144" s="214">
        <f t="shared" si="13"/>
        <v>6.942882648666425</v>
      </c>
      <c r="L144" s="214">
        <f t="shared" si="14"/>
        <v>9.02435925361214</v>
      </c>
      <c r="M144" s="223">
        <f t="shared" si="15"/>
        <v>19.083801959137126</v>
      </c>
    </row>
    <row r="145" spans="2:13" ht="12.75">
      <c r="B145" s="14" t="s">
        <v>29</v>
      </c>
      <c r="C145" s="16">
        <v>136.67805294619978</v>
      </c>
      <c r="D145" s="204">
        <v>123.38148742643124</v>
      </c>
      <c r="E145" s="97">
        <v>320.54233150231056</v>
      </c>
      <c r="F145" s="16">
        <v>42.183343564559074</v>
      </c>
      <c r="G145" s="216">
        <v>244.264105112068</v>
      </c>
      <c r="H145" s="214">
        <f t="shared" si="10"/>
        <v>6.429447852760736</v>
      </c>
      <c r="I145" s="214">
        <f t="shared" si="11"/>
        <v>1.8052594171997143</v>
      </c>
      <c r="J145" s="214">
        <f t="shared" si="12"/>
        <v>0.7718760981977031</v>
      </c>
      <c r="K145" s="214">
        <f t="shared" si="13"/>
        <v>7.4171117132073086</v>
      </c>
      <c r="L145" s="214">
        <f t="shared" si="14"/>
        <v>5.984353445146303</v>
      </c>
      <c r="M145" s="223">
        <f t="shared" si="15"/>
        <v>22.408048526511767</v>
      </c>
    </row>
    <row r="146" spans="2:13" ht="12.75">
      <c r="B146" s="14" t="s">
        <v>102</v>
      </c>
      <c r="C146" s="16">
        <v>50</v>
      </c>
      <c r="D146" s="204">
        <v>79.07972177635098</v>
      </c>
      <c r="E146" s="97">
        <v>52.68985962158867</v>
      </c>
      <c r="F146" s="16">
        <v>47.39103744628606</v>
      </c>
      <c r="G146" s="216">
        <v>61.2564866953738</v>
      </c>
      <c r="H146" s="214">
        <f t="shared" si="10"/>
        <v>8.693809258226436</v>
      </c>
      <c r="I146" s="214">
        <f t="shared" si="11"/>
        <v>4.747690120824449</v>
      </c>
      <c r="J146" s="214">
        <f t="shared" si="12"/>
        <v>8.483106581655704</v>
      </c>
      <c r="K146" s="214">
        <f t="shared" si="13"/>
        <v>7.098244350127642</v>
      </c>
      <c r="L146" s="214">
        <f t="shared" si="14"/>
        <v>8.99295723517026</v>
      </c>
      <c r="M146" s="223">
        <f t="shared" si="15"/>
        <v>38.01580754600449</v>
      </c>
    </row>
    <row r="147" spans="2:13" ht="12.75">
      <c r="B147" s="14" t="s">
        <v>192</v>
      </c>
      <c r="C147" s="16">
        <v>20.004269854824937</v>
      </c>
      <c r="D147" s="204">
        <v>25.040128410914942</v>
      </c>
      <c r="E147" s="97">
        <v>32.50501351469174</v>
      </c>
      <c r="F147" s="16">
        <v>21.11724984653164</v>
      </c>
      <c r="G147" s="216">
        <v>14.6516506569504</v>
      </c>
      <c r="H147" s="214">
        <f t="shared" si="10"/>
        <v>9.477412158393754</v>
      </c>
      <c r="I147" s="214">
        <f t="shared" si="11"/>
        <v>8.336886993603411</v>
      </c>
      <c r="J147" s="214">
        <f t="shared" si="12"/>
        <v>9.064210050705357</v>
      </c>
      <c r="K147" s="214">
        <f t="shared" si="13"/>
        <v>8.70698971041957</v>
      </c>
      <c r="L147" s="214">
        <f t="shared" si="14"/>
        <v>9.759130182240616</v>
      </c>
      <c r="M147" s="223">
        <f t="shared" si="15"/>
        <v>45.34462909536271</v>
      </c>
    </row>
    <row r="148" spans="2:13" ht="12.75">
      <c r="B148" s="14" t="s">
        <v>27</v>
      </c>
      <c r="C148" s="16">
        <v>120.91161400512387</v>
      </c>
      <c r="D148" s="204">
        <v>150.5350454788657</v>
      </c>
      <c r="E148" s="97">
        <v>137.21335774697005</v>
      </c>
      <c r="F148" s="16">
        <v>139.8096992019644</v>
      </c>
      <c r="G148" s="216">
        <v>44.8713702108866</v>
      </c>
      <c r="H148" s="214">
        <f t="shared" si="10"/>
        <v>6.841327384272168</v>
      </c>
      <c r="I148" s="214">
        <f t="shared" si="11"/>
        <v>0.0017768301350375992</v>
      </c>
      <c r="J148" s="214">
        <f t="shared" si="12"/>
        <v>6.049751493548875</v>
      </c>
      <c r="K148" s="214">
        <f t="shared" si="13"/>
        <v>1.439444957792361</v>
      </c>
      <c r="L148" s="214">
        <f t="shared" si="14"/>
        <v>9.262324838452045</v>
      </c>
      <c r="M148" s="223">
        <f t="shared" si="15"/>
        <v>23.594625504200486</v>
      </c>
    </row>
    <row r="149" spans="2:13" ht="12.75">
      <c r="B149" s="14" t="s">
        <v>191</v>
      </c>
      <c r="C149" s="16">
        <v>229.78223740392824</v>
      </c>
      <c r="D149" s="204">
        <v>25.040128410914942</v>
      </c>
      <c r="E149" s="97">
        <v>47.55209695701454</v>
      </c>
      <c r="F149" s="16">
        <v>41.827808471454894</v>
      </c>
      <c r="G149" s="216">
        <v>56.4949762614552</v>
      </c>
      <c r="H149" s="214">
        <f t="shared" si="10"/>
        <v>3.9972113775794753</v>
      </c>
      <c r="I149" s="214">
        <f t="shared" si="11"/>
        <v>8.336886993603411</v>
      </c>
      <c r="J149" s="214">
        <f t="shared" si="12"/>
        <v>8.63101812339977</v>
      </c>
      <c r="K149" s="214">
        <f t="shared" si="13"/>
        <v>7.438881145166089</v>
      </c>
      <c r="L149" s="214">
        <f t="shared" si="14"/>
        <v>9.071235388078126</v>
      </c>
      <c r="M149" s="223">
        <f t="shared" si="15"/>
        <v>37.475233027826874</v>
      </c>
    </row>
    <row r="150" spans="2:13" ht="12.75">
      <c r="B150" s="14" t="s">
        <v>18</v>
      </c>
      <c r="C150" s="16">
        <v>330.2092228864218</v>
      </c>
      <c r="D150" s="204">
        <v>150.56179775280896</v>
      </c>
      <c r="E150" s="97">
        <v>112.14578428808095</v>
      </c>
      <c r="F150" s="16">
        <v>113.36198076529568</v>
      </c>
      <c r="G150" s="216">
        <v>608.280887711163</v>
      </c>
      <c r="H150" s="214">
        <f t="shared" si="10"/>
        <v>1.3736754043502515</v>
      </c>
      <c r="I150" s="214">
        <f t="shared" si="11"/>
        <v>0</v>
      </c>
      <c r="J150" s="214">
        <f t="shared" si="12"/>
        <v>6.771424268286561</v>
      </c>
      <c r="K150" s="214">
        <f t="shared" si="13"/>
        <v>3.0588401121360684</v>
      </c>
      <c r="L150" s="214">
        <f t="shared" si="14"/>
        <v>0</v>
      </c>
      <c r="M150" s="223">
        <f t="shared" si="15"/>
        <v>11.203939784772881</v>
      </c>
    </row>
    <row r="151" spans="2:13" ht="13.5" thickBot="1">
      <c r="B151" s="17" t="s">
        <v>22</v>
      </c>
      <c r="C151" s="19">
        <v>1.5798462852262882</v>
      </c>
      <c r="D151" s="205">
        <v>22.95345104333866</v>
      </c>
      <c r="E151" s="101">
        <v>20.498735722382126</v>
      </c>
      <c r="F151" s="19">
        <v>21.07632494372824</v>
      </c>
      <c r="G151" s="217">
        <v>13.3598321740091</v>
      </c>
      <c r="H151" s="224">
        <f t="shared" si="10"/>
        <v>9.958728388176242</v>
      </c>
      <c r="I151" s="224">
        <f t="shared" si="11"/>
        <v>8.47547974413646</v>
      </c>
      <c r="J151" s="224">
        <f t="shared" si="12"/>
        <v>9.409859932727546</v>
      </c>
      <c r="K151" s="224">
        <f t="shared" si="13"/>
        <v>8.709495544314107</v>
      </c>
      <c r="L151" s="224">
        <f t="shared" si="14"/>
        <v>9.780367385464313</v>
      </c>
      <c r="M151" s="225">
        <f t="shared" si="15"/>
        <v>46.33393099481867</v>
      </c>
    </row>
    <row r="152" spans="2:13" ht="13.5" thickBot="1">
      <c r="B152" s="226" t="s">
        <v>130</v>
      </c>
      <c r="C152" s="227">
        <f>(C144)/10</f>
        <v>38.279248505550804</v>
      </c>
      <c r="D152" s="227">
        <f>(D150)/10</f>
        <v>15.056179775280896</v>
      </c>
      <c r="E152" s="227">
        <f>(E144)/10</f>
        <v>34.73537361583399</v>
      </c>
      <c r="F152" s="227">
        <f>(F143)/10</f>
        <v>16.331849805606716</v>
      </c>
      <c r="G152" s="228">
        <f>(G150)/10</f>
        <v>60.8280887711163</v>
      </c>
      <c r="H152"/>
      <c r="I152"/>
      <c r="J152"/>
      <c r="K152"/>
      <c r="L152"/>
      <c r="M152"/>
    </row>
  </sheetData>
  <mergeCells count="15">
    <mergeCell ref="H136:L136"/>
    <mergeCell ref="B95:G95"/>
    <mergeCell ref="B113:E113"/>
    <mergeCell ref="B41:F41"/>
    <mergeCell ref="B59:G59"/>
    <mergeCell ref="B135:K135"/>
    <mergeCell ref="B2:I2"/>
    <mergeCell ref="B77:G77"/>
    <mergeCell ref="K22:L22"/>
    <mergeCell ref="B21:L21"/>
    <mergeCell ref="C22:D22"/>
    <mergeCell ref="E22:F22"/>
    <mergeCell ref="G22:H22"/>
    <mergeCell ref="I22:J22"/>
    <mergeCell ref="B22:B23"/>
  </mergeCells>
  <printOptions/>
  <pageMargins left="0.75" right="0.75" top="1" bottom="1" header="0.5" footer="0.5"/>
  <pageSetup horizontalDpi="200" verticalDpi="200" orientation="portrait" r:id="rId2"/>
  <ignoredErrors>
    <ignoredError sqref="D15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</cp:lastModifiedBy>
  <cp:lastPrinted>2008-08-20T15:06:40Z</cp:lastPrinted>
  <dcterms:created xsi:type="dcterms:W3CDTF">2008-07-26T12:31:53Z</dcterms:created>
  <dcterms:modified xsi:type="dcterms:W3CDTF">2008-08-26T15:42:39Z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